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270" activeTab="1"/>
  </bookViews>
  <sheets>
    <sheet name="Charles Co. Activity Centers" sheetId="1" r:id="rId1"/>
    <sheet name="Charles Co. Local Centers" sheetId="2" r:id="rId2"/>
  </sheets>
  <definedNames/>
  <calcPr fullCalcOnLoad="1"/>
</workbook>
</file>

<file path=xl/sharedStrings.xml><?xml version="1.0" encoding="utf-8"?>
<sst xmlns="http://schemas.openxmlformats.org/spreadsheetml/2006/main" count="104" uniqueCount="86">
  <si>
    <t>Activity Center ID</t>
  </si>
  <si>
    <t>Activity Center Name</t>
  </si>
  <si>
    <t>Jurisdiction</t>
  </si>
  <si>
    <t>TAZ2191</t>
  </si>
  <si>
    <t>Area (SF)</t>
  </si>
  <si>
    <t>Sq Miles</t>
  </si>
  <si>
    <t>Total Gross Acres</t>
  </si>
  <si>
    <t>2000 Employment % in Activity Center</t>
  </si>
  <si>
    <t>2000 Household % in Activity Center</t>
  </si>
  <si>
    <t>TAZ 2000 Employment</t>
  </si>
  <si>
    <t xml:space="preserve">ADJUSTED 2000 Employment </t>
  </si>
  <si>
    <t>TAZ 2000 Gross Employment Density</t>
  </si>
  <si>
    <r>
      <t>ADJUSTED</t>
    </r>
    <r>
      <rPr>
        <b/>
        <sz val="10"/>
        <rFont val="Arial"/>
        <family val="2"/>
      </rPr>
      <t xml:space="preserve"> 2000 Gross Employment Density (Based on Activity Center total area)</t>
    </r>
  </si>
  <si>
    <t>TAZ 2000 Households</t>
  </si>
  <si>
    <t>ADJUSTED 2000 Households</t>
  </si>
  <si>
    <t>TAZ 2000 Gross Household Density</t>
  </si>
  <si>
    <r>
      <t>ADJUSTED</t>
    </r>
    <r>
      <rPr>
        <b/>
        <sz val="10"/>
        <rFont val="Arial"/>
        <family val="2"/>
      </rPr>
      <t xml:space="preserve"> 2000 Gross Household Density (Based on Activity Center total area)</t>
    </r>
  </si>
  <si>
    <t>2005 Employment % in Activity Center</t>
  </si>
  <si>
    <t>2005 Household % in Activity Center</t>
  </si>
  <si>
    <t>TAZ 2005 Employment</t>
  </si>
  <si>
    <t>ADJUSTED 2005 Employment</t>
  </si>
  <si>
    <t>TAZ 2005 Gross Employment Density</t>
  </si>
  <si>
    <t>ADJUSTED 2005 Gross Employment Density</t>
  </si>
  <si>
    <t>TAZ 2005 Households</t>
  </si>
  <si>
    <t>ADJUSTED 2005 Households</t>
  </si>
  <si>
    <t>TAZ 2005 Gross Household Density</t>
  </si>
  <si>
    <t>ADJUSTED 2005 Gross Household Density</t>
  </si>
  <si>
    <t>ADJUSTED 2005 Jobs to Household Ratio</t>
  </si>
  <si>
    <t>ADJUSTED % Employment Growth 2000 - 2005</t>
  </si>
  <si>
    <t>2025 Employment % in Activity Center</t>
  </si>
  <si>
    <t>2025 Household % in Activity Center</t>
  </si>
  <si>
    <t>TAZ 2025 Employment</t>
  </si>
  <si>
    <t>ADJUSTED 2025 Employment</t>
  </si>
  <si>
    <t>TAZ 2025 Gross Employment Density</t>
  </si>
  <si>
    <t>ADJUSTED 2025 Gross Employment Density</t>
  </si>
  <si>
    <t>TAZ 2025 Households</t>
  </si>
  <si>
    <t>ADJUSTED 2025 Households</t>
  </si>
  <si>
    <t>TAZ 2025 Gross Household Density</t>
  </si>
  <si>
    <t>ADJUSTED 2025 Gross Household Density</t>
  </si>
  <si>
    <t>ADJUSTED 2025 Jobs to Household Ratio</t>
  </si>
  <si>
    <t>ADJUSTED % Employment Growth 2000 - 2025</t>
  </si>
  <si>
    <t>2030 Employment % in Activity Center</t>
  </si>
  <si>
    <t>2030 Household % in Activity Center</t>
  </si>
  <si>
    <t>TAZ 2030 Employment</t>
  </si>
  <si>
    <t>ADJUSTED 2030 Employment</t>
  </si>
  <si>
    <t>TAZ 2030 Gross Employment Density</t>
  </si>
  <si>
    <t>ADJUSTED 2030 Gross Employment Density</t>
  </si>
  <si>
    <t>TAZ 2030 Households</t>
  </si>
  <si>
    <t>ADJUSTED 2030 Households</t>
  </si>
  <si>
    <t>TAZ 2030 Gross Household Density</t>
  </si>
  <si>
    <t>ADJUSTED 2030 Gross Household Density</t>
  </si>
  <si>
    <t>Waldorf Commercial</t>
  </si>
  <si>
    <t>Charles County</t>
  </si>
  <si>
    <t>Revised Round 7.0 Waldorf Commercial</t>
  </si>
  <si>
    <t>Round 6.1 Waldorf Commercial</t>
  </si>
  <si>
    <t>Local Center ID #</t>
  </si>
  <si>
    <t>Local Center Name</t>
  </si>
  <si>
    <t>AREA (SF)</t>
  </si>
  <si>
    <t>Acres</t>
  </si>
  <si>
    <t>2000 Households</t>
  </si>
  <si>
    <t xml:space="preserve">2000 Gross Household Density </t>
  </si>
  <si>
    <t>2000 Employment</t>
  </si>
  <si>
    <t>2000 Gross Employment Density</t>
  </si>
  <si>
    <t>2005 Households</t>
  </si>
  <si>
    <t xml:space="preserve">2005 Gross Household Density </t>
  </si>
  <si>
    <t>2005 Employment</t>
  </si>
  <si>
    <t>2005 Gross Employment Density</t>
  </si>
  <si>
    <t>2025 Households</t>
  </si>
  <si>
    <t>2025 Gross Household Density</t>
  </si>
  <si>
    <t>2025 Employment</t>
  </si>
  <si>
    <t>2025 Gross Employment Density</t>
  </si>
  <si>
    <t>2030 Households</t>
  </si>
  <si>
    <t>2030 Gross Household Density</t>
  </si>
  <si>
    <t>2030 Employment</t>
  </si>
  <si>
    <t>2030 Gross Employment Density</t>
  </si>
  <si>
    <t>2025 Jobs to Households Ratio</t>
  </si>
  <si>
    <t>% Employment Growth 2000 - 2025</t>
  </si>
  <si>
    <t>% Households Growth 2000 - 2025</t>
  </si>
  <si>
    <t>% Commercial Buildout 2025</t>
  </si>
  <si>
    <t>2030 Jobs to Households Ratio</t>
  </si>
  <si>
    <t>% Employment Growth 2000 - 2030</t>
  </si>
  <si>
    <t>% Households Growth 2000 - 2030</t>
  </si>
  <si>
    <t>% Commercial Buildout 2030</t>
  </si>
  <si>
    <t xml:space="preserve">La Plata </t>
  </si>
  <si>
    <t>Revised Round 7.0 La Plata</t>
  </si>
  <si>
    <t>Round 6.1 La Plata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</si>
</sst>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9" fontId="2" fillId="0" borderId="1" xfId="0" applyNumberFormat="1" applyFont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9" fontId="0" fillId="2" borderId="0" xfId="0" applyNumberFormat="1" applyFont="1" applyFill="1" applyAlignment="1">
      <alignment/>
    </xf>
    <xf numFmtId="9" fontId="0" fillId="2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" fontId="6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9" fontId="0" fillId="2" borderId="7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5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8" xfId="0" applyNumberFormat="1" applyFont="1" applyBorder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9" fontId="0" fillId="0" borderId="0" xfId="0" applyNumberFormat="1" applyFont="1" applyFill="1" applyAlignment="1">
      <alignment/>
    </xf>
    <xf numFmtId="9" fontId="0" fillId="0" borderId="0" xfId="0" applyNumberFormat="1" applyFont="1" applyFill="1" applyBorder="1" applyAlignment="1">
      <alignment/>
    </xf>
    <xf numFmtId="9" fontId="6" fillId="0" borderId="7" xfId="0" applyNumberFormat="1" applyFont="1" applyFill="1" applyBorder="1" applyAlignment="1">
      <alignment/>
    </xf>
    <xf numFmtId="9" fontId="6" fillId="0" borderId="0" xfId="0" applyNumberFormat="1" applyFont="1" applyFill="1" applyAlignment="1">
      <alignment/>
    </xf>
    <xf numFmtId="9" fontId="6" fillId="0" borderId="7" xfId="0" applyNumberFormat="1" applyFont="1" applyFill="1" applyBorder="1" applyAlignment="1">
      <alignment/>
    </xf>
    <xf numFmtId="9" fontId="6" fillId="0" borderId="0" xfId="0" applyNumberFormat="1" applyFont="1" applyFill="1" applyAlignment="1">
      <alignment/>
    </xf>
    <xf numFmtId="0" fontId="5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164" fontId="2" fillId="3" borderId="0" xfId="0" applyNumberFormat="1" applyFont="1" applyFill="1" applyAlignment="1">
      <alignment/>
    </xf>
    <xf numFmtId="9" fontId="2" fillId="3" borderId="0" xfId="0" applyNumberFormat="1" applyFont="1" applyFill="1" applyAlignment="1">
      <alignment/>
    </xf>
    <xf numFmtId="9" fontId="2" fillId="3" borderId="0" xfId="0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1" fontId="3" fillId="3" borderId="0" xfId="0" applyNumberFormat="1" applyFont="1" applyFill="1" applyBorder="1" applyAlignment="1">
      <alignment/>
    </xf>
    <xf numFmtId="164" fontId="2" fillId="3" borderId="0" xfId="0" applyNumberFormat="1" applyFont="1" applyFill="1" applyBorder="1" applyAlignment="1">
      <alignment/>
    </xf>
    <xf numFmtId="164" fontId="3" fillId="3" borderId="0" xfId="0" applyNumberFormat="1" applyFont="1" applyFill="1" applyBorder="1" applyAlignment="1">
      <alignment/>
    </xf>
    <xf numFmtId="164" fontId="2" fillId="3" borderId="6" xfId="0" applyNumberFormat="1" applyFont="1" applyFill="1" applyBorder="1" applyAlignment="1">
      <alignment/>
    </xf>
    <xf numFmtId="9" fontId="3" fillId="4" borderId="7" xfId="0" applyNumberFormat="1" applyFont="1" applyFill="1" applyBorder="1" applyAlignment="1">
      <alignment/>
    </xf>
    <xf numFmtId="9" fontId="3" fillId="4" borderId="0" xfId="0" applyNumberFormat="1" applyFont="1" applyFill="1" applyAlignment="1">
      <alignment/>
    </xf>
    <xf numFmtId="3" fontId="2" fillId="3" borderId="0" xfId="0" applyNumberFormat="1" applyFont="1" applyFill="1" applyBorder="1" applyAlignment="1">
      <alignment/>
    </xf>
    <xf numFmtId="3" fontId="3" fillId="3" borderId="0" xfId="0" applyNumberFormat="1" applyFont="1" applyFill="1" applyBorder="1" applyAlignment="1">
      <alignment/>
    </xf>
    <xf numFmtId="165" fontId="3" fillId="3" borderId="0" xfId="0" applyNumberFormat="1" applyFont="1" applyFill="1" applyBorder="1" applyAlignment="1">
      <alignment/>
    </xf>
    <xf numFmtId="9" fontId="3" fillId="3" borderId="7" xfId="0" applyNumberFormat="1" applyFont="1" applyFill="1" applyBorder="1" applyAlignment="1">
      <alignment/>
    </xf>
    <xf numFmtId="9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164" fontId="3" fillId="3" borderId="0" xfId="0" applyNumberFormat="1" applyFont="1" applyFill="1" applyAlignment="1">
      <alignment/>
    </xf>
    <xf numFmtId="164" fontId="3" fillId="3" borderId="8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9" fontId="2" fillId="0" borderId="0" xfId="0" applyNumberFormat="1" applyFont="1" applyFill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9" fontId="2" fillId="0" borderId="7" xfId="0" applyNumberFormat="1" applyFont="1" applyFill="1" applyBorder="1" applyAlignment="1">
      <alignment/>
    </xf>
    <xf numFmtId="9" fontId="2" fillId="0" borderId="0" xfId="0" applyNumberFormat="1" applyFont="1" applyFill="1" applyAlignment="1">
      <alignment/>
    </xf>
    <xf numFmtId="165" fontId="2" fillId="0" borderId="0" xfId="0" applyNumberFormat="1" applyFont="1" applyBorder="1" applyAlignment="1">
      <alignment/>
    </xf>
    <xf numFmtId="9" fontId="2" fillId="0" borderId="7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8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center" wrapText="1"/>
    </xf>
    <xf numFmtId="1" fontId="7" fillId="0" borderId="0" xfId="0" applyNumberFormat="1" applyFont="1" applyFill="1" applyBorder="1" applyAlignment="1">
      <alignment horizontal="center" wrapText="1"/>
    </xf>
    <xf numFmtId="9" fontId="7" fillId="0" borderId="0" xfId="0" applyNumberFormat="1" applyFont="1" applyAlignment="1">
      <alignment horizontal="center" wrapText="1"/>
    </xf>
    <xf numFmtId="1" fontId="7" fillId="0" borderId="0" xfId="0" applyNumberFormat="1" applyFont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164" fontId="8" fillId="0" borderId="0" xfId="0" applyNumberFormat="1" applyFont="1" applyAlignment="1">
      <alignment/>
    </xf>
    <xf numFmtId="9" fontId="8" fillId="3" borderId="0" xfId="0" applyNumberFormat="1" applyFont="1" applyFill="1" applyAlignment="1">
      <alignment/>
    </xf>
    <xf numFmtId="1" fontId="8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9" fontId="7" fillId="0" borderId="0" xfId="0" applyNumberFormat="1" applyFont="1" applyAlignment="1">
      <alignment/>
    </xf>
    <xf numFmtId="9" fontId="8" fillId="0" borderId="0" xfId="0" applyNumberFormat="1" applyFont="1" applyAlignment="1">
      <alignment/>
    </xf>
    <xf numFmtId="164" fontId="7" fillId="0" borderId="0" xfId="0" applyNumberFormat="1" applyFont="1" applyFill="1" applyAlignment="1">
      <alignment/>
    </xf>
    <xf numFmtId="9" fontId="7" fillId="0" borderId="0" xfId="0" applyNumberFormat="1" applyFont="1" applyFill="1" applyAlignment="1">
      <alignment/>
    </xf>
    <xf numFmtId="0" fontId="7" fillId="3" borderId="0" xfId="0" applyFont="1" applyFill="1" applyAlignment="1">
      <alignment/>
    </xf>
    <xf numFmtId="9" fontId="7" fillId="3" borderId="0" xfId="0" applyNumberFormat="1" applyFont="1" applyFill="1" applyAlignment="1">
      <alignment/>
    </xf>
    <xf numFmtId="1" fontId="7" fillId="3" borderId="0" xfId="0" applyNumberFormat="1" applyFont="1" applyFill="1" applyAlignment="1">
      <alignment/>
    </xf>
    <xf numFmtId="164" fontId="7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"/>
  <sheetViews>
    <sheetView zoomScale="85" zoomScaleNormal="85" workbookViewId="0" topLeftCell="A1">
      <selection activeCell="B11" sqref="B11"/>
    </sheetView>
  </sheetViews>
  <sheetFormatPr defaultColWidth="9.140625" defaultRowHeight="12.75"/>
  <cols>
    <col min="2" max="2" width="26.7109375" style="0" customWidth="1"/>
    <col min="3" max="3" width="18.7109375" style="0" customWidth="1"/>
    <col min="4" max="4" width="9.7109375" style="0" customWidth="1"/>
    <col min="5" max="5" width="12.7109375" style="0" customWidth="1"/>
    <col min="6" max="6" width="6.8515625" style="0" customWidth="1"/>
    <col min="7" max="7" width="7.57421875" style="0" customWidth="1"/>
    <col min="8" max="8" width="14.421875" style="0" customWidth="1"/>
    <col min="9" max="11" width="13.8515625" style="0" customWidth="1"/>
    <col min="12" max="13" width="14.28125" style="0" customWidth="1"/>
    <col min="14" max="15" width="13.8515625" style="0" customWidth="1"/>
    <col min="16" max="16" width="12.7109375" style="0" customWidth="1"/>
    <col min="17" max="17" width="14.00390625" style="0" customWidth="1"/>
    <col min="18" max="19" width="13.8515625" style="0" customWidth="1"/>
    <col min="20" max="20" width="14.421875" style="0" customWidth="1"/>
    <col min="21" max="27" width="14.00390625" style="0" customWidth="1"/>
    <col min="28" max="29" width="0" style="0" hidden="1" customWidth="1"/>
    <col min="30" max="31" width="13.8515625" style="0" customWidth="1"/>
    <col min="32" max="33" width="14.421875" style="0" customWidth="1"/>
    <col min="34" max="34" width="13.8515625" style="0" customWidth="1"/>
    <col min="35" max="35" width="16.140625" style="0" customWidth="1"/>
    <col min="36" max="39" width="13.57421875" style="0" customWidth="1"/>
    <col min="40" max="41" width="15.421875" style="0" customWidth="1"/>
    <col min="42" max="45" width="13.8515625" style="0" customWidth="1"/>
    <col min="46" max="47" width="15.140625" style="0" customWidth="1"/>
    <col min="48" max="49" width="14.00390625" style="0" customWidth="1"/>
    <col min="50" max="50" width="15.28125" style="0" customWidth="1"/>
    <col min="51" max="51" width="15.57421875" style="0" customWidth="1"/>
    <col min="54" max="54" width="7.28125" style="0" customWidth="1"/>
    <col min="56" max="56" width="10.28125" style="0" customWidth="1"/>
    <col min="57" max="57" width="10.7109375" style="0" customWidth="1"/>
  </cols>
  <sheetData>
    <row r="1" spans="1:60" s="21" customFormat="1" ht="103.5" customHeight="1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1" t="s">
        <v>6</v>
      </c>
      <c r="H1" s="4" t="s">
        <v>7</v>
      </c>
      <c r="I1" s="4" t="s">
        <v>8</v>
      </c>
      <c r="J1" s="5" t="s">
        <v>9</v>
      </c>
      <c r="K1" s="6" t="s">
        <v>10</v>
      </c>
      <c r="L1" s="7" t="s">
        <v>11</v>
      </c>
      <c r="M1" s="8" t="s">
        <v>12</v>
      </c>
      <c r="N1" s="5" t="s">
        <v>13</v>
      </c>
      <c r="O1" s="9" t="s">
        <v>14</v>
      </c>
      <c r="P1" s="7" t="s">
        <v>15</v>
      </c>
      <c r="Q1" s="10" t="s">
        <v>16</v>
      </c>
      <c r="R1" s="11" t="s">
        <v>17</v>
      </c>
      <c r="S1" s="12" t="s">
        <v>18</v>
      </c>
      <c r="T1" s="2" t="s">
        <v>19</v>
      </c>
      <c r="U1" s="13" t="s">
        <v>20</v>
      </c>
      <c r="V1" s="14" t="s">
        <v>21</v>
      </c>
      <c r="W1" s="14" t="s">
        <v>22</v>
      </c>
      <c r="X1" s="15" t="s">
        <v>23</v>
      </c>
      <c r="Y1" s="13" t="s">
        <v>24</v>
      </c>
      <c r="Z1" s="14" t="s">
        <v>25</v>
      </c>
      <c r="AA1" s="14" t="s">
        <v>26</v>
      </c>
      <c r="AB1" s="16" t="s">
        <v>27</v>
      </c>
      <c r="AC1" s="17" t="s">
        <v>28</v>
      </c>
      <c r="AD1" s="11" t="s">
        <v>29</v>
      </c>
      <c r="AE1" s="12" t="s">
        <v>30</v>
      </c>
      <c r="AF1" s="2" t="s">
        <v>31</v>
      </c>
      <c r="AG1" s="13" t="s">
        <v>32</v>
      </c>
      <c r="AH1" s="14" t="s">
        <v>33</v>
      </c>
      <c r="AI1" s="14" t="s">
        <v>34</v>
      </c>
      <c r="AJ1" s="2" t="s">
        <v>35</v>
      </c>
      <c r="AK1" s="13" t="s">
        <v>36</v>
      </c>
      <c r="AL1" s="14" t="s">
        <v>37</v>
      </c>
      <c r="AM1" s="14" t="s">
        <v>38</v>
      </c>
      <c r="AN1" s="16" t="s">
        <v>39</v>
      </c>
      <c r="AO1" s="17" t="s">
        <v>40</v>
      </c>
      <c r="AP1" s="18" t="s">
        <v>41</v>
      </c>
      <c r="AQ1" s="4" t="s">
        <v>42</v>
      </c>
      <c r="AR1" s="2" t="s">
        <v>43</v>
      </c>
      <c r="AS1" s="19" t="s">
        <v>44</v>
      </c>
      <c r="AT1" s="14" t="s">
        <v>45</v>
      </c>
      <c r="AU1" s="16" t="s">
        <v>46</v>
      </c>
      <c r="AV1" s="2" t="s">
        <v>47</v>
      </c>
      <c r="AW1" s="19" t="s">
        <v>48</v>
      </c>
      <c r="AX1" s="14" t="s">
        <v>49</v>
      </c>
      <c r="AY1" s="20" t="s">
        <v>50</v>
      </c>
      <c r="BC1" s="22"/>
      <c r="BD1" s="23"/>
      <c r="BG1" s="22"/>
      <c r="BH1" s="23"/>
    </row>
    <row r="3" spans="1:54" s="26" customFormat="1" ht="15.75">
      <c r="A3" s="24">
        <v>31</v>
      </c>
      <c r="B3" s="25" t="s">
        <v>51</v>
      </c>
      <c r="C3" s="26" t="s">
        <v>52</v>
      </c>
      <c r="D3" s="27">
        <v>1218</v>
      </c>
      <c r="E3" s="28">
        <v>123899400</v>
      </c>
      <c r="F3" s="29"/>
      <c r="G3" s="28">
        <v>2844.3</v>
      </c>
      <c r="H3" s="30">
        <v>0</v>
      </c>
      <c r="I3" s="31">
        <v>0</v>
      </c>
      <c r="J3" s="32">
        <v>2543</v>
      </c>
      <c r="K3" s="33">
        <f>J3*$H3</f>
        <v>0</v>
      </c>
      <c r="L3" s="34">
        <f>J3/$G3</f>
        <v>0.8940688394332524</v>
      </c>
      <c r="M3" s="35"/>
      <c r="N3" s="32">
        <v>3358</v>
      </c>
      <c r="O3" s="36">
        <f>N3*$I3</f>
        <v>0</v>
      </c>
      <c r="P3" s="34"/>
      <c r="Q3" s="37"/>
      <c r="R3" s="38">
        <v>0</v>
      </c>
      <c r="S3" s="31">
        <v>0</v>
      </c>
      <c r="T3" s="32">
        <v>3360</v>
      </c>
      <c r="U3" s="36">
        <f>T3*R3</f>
        <v>0</v>
      </c>
      <c r="V3" s="34">
        <f>T3/$G3</f>
        <v>1.1813099883978482</v>
      </c>
      <c r="W3" s="34"/>
      <c r="X3" s="39">
        <v>3899</v>
      </c>
      <c r="Y3" s="36">
        <f>X3*S3</f>
        <v>0</v>
      </c>
      <c r="Z3" s="40">
        <f>X3/$G3</f>
        <v>1.3708117990366697</v>
      </c>
      <c r="AA3" s="34"/>
      <c r="AB3" s="34"/>
      <c r="AC3" s="34"/>
      <c r="AD3" s="38">
        <v>0</v>
      </c>
      <c r="AE3" s="31">
        <v>0</v>
      </c>
      <c r="AF3" s="32">
        <v>4015</v>
      </c>
      <c r="AG3" s="36">
        <f>AF3*AD3</f>
        <v>0</v>
      </c>
      <c r="AH3" s="34">
        <f>AF3/$G3</f>
        <v>1.4115951200646908</v>
      </c>
      <c r="AI3" s="35"/>
      <c r="AJ3" s="32">
        <v>6023</v>
      </c>
      <c r="AK3" s="36">
        <f>AJ3*$I3</f>
        <v>0</v>
      </c>
      <c r="AL3" s="34">
        <f>AJ3/$G3</f>
        <v>2.117568470273881</v>
      </c>
      <c r="AM3" s="35"/>
      <c r="AN3" s="35" t="e">
        <f>AG3/AK3</f>
        <v>#DIV/0!</v>
      </c>
      <c r="AO3" s="41" t="e">
        <f>(AG3-K3)/K3</f>
        <v>#DIV/0!</v>
      </c>
      <c r="AP3" s="38">
        <v>0</v>
      </c>
      <c r="AQ3" s="31">
        <v>0</v>
      </c>
      <c r="AR3" s="26">
        <v>4084</v>
      </c>
      <c r="AS3" s="42">
        <f>AR3*$H3</f>
        <v>0</v>
      </c>
      <c r="AT3" s="43">
        <f>AR3/$G3</f>
        <v>1.4358541644692893</v>
      </c>
      <c r="AU3" s="44"/>
      <c r="AV3" s="26">
        <v>6583</v>
      </c>
      <c r="AW3" s="42">
        <f>AV3*$AQ3</f>
        <v>0</v>
      </c>
      <c r="AX3" s="43">
        <f>AV3/$G3</f>
        <v>2.314453468340189</v>
      </c>
      <c r="AY3" s="45"/>
      <c r="AZ3"/>
      <c r="BA3"/>
      <c r="BB3"/>
    </row>
    <row r="4" spans="1:54" s="26" customFormat="1" ht="15.75">
      <c r="A4" s="46"/>
      <c r="C4" s="26" t="s">
        <v>52</v>
      </c>
      <c r="D4" s="27">
        <v>1216</v>
      </c>
      <c r="E4" s="28">
        <v>190450200</v>
      </c>
      <c r="F4" s="29"/>
      <c r="G4" s="28">
        <v>4372.1</v>
      </c>
      <c r="H4" s="30">
        <v>0</v>
      </c>
      <c r="I4" s="31">
        <v>0</v>
      </c>
      <c r="J4" s="32">
        <v>4297</v>
      </c>
      <c r="K4" s="33">
        <f>J4*$H4</f>
        <v>0</v>
      </c>
      <c r="L4" s="34">
        <f>J4/$G4</f>
        <v>0.9828228997506918</v>
      </c>
      <c r="M4" s="35"/>
      <c r="N4" s="32">
        <v>2679</v>
      </c>
      <c r="O4" s="36">
        <f>N4*$I4</f>
        <v>0</v>
      </c>
      <c r="P4" s="34"/>
      <c r="Q4" s="37"/>
      <c r="R4" s="38">
        <v>0</v>
      </c>
      <c r="S4" s="31">
        <v>0</v>
      </c>
      <c r="T4" s="32">
        <v>5464</v>
      </c>
      <c r="U4" s="36">
        <f>T4*R4</f>
        <v>0</v>
      </c>
      <c r="V4" s="34">
        <f>T4/$G4</f>
        <v>1.2497426865808192</v>
      </c>
      <c r="W4" s="34"/>
      <c r="X4" s="39">
        <v>3029</v>
      </c>
      <c r="Y4" s="36">
        <f>X4*S4</f>
        <v>0</v>
      </c>
      <c r="Z4" s="40">
        <f>X4/$G4</f>
        <v>0.6928020859541181</v>
      </c>
      <c r="AA4" s="34"/>
      <c r="AB4" s="34"/>
      <c r="AC4" s="34"/>
      <c r="AD4" s="38">
        <v>0</v>
      </c>
      <c r="AE4" s="31">
        <v>0</v>
      </c>
      <c r="AF4" s="32">
        <v>6428</v>
      </c>
      <c r="AG4" s="36">
        <f>AF4*AD4</f>
        <v>0</v>
      </c>
      <c r="AH4" s="34">
        <f>AF4/$G4</f>
        <v>1.4702316964387823</v>
      </c>
      <c r="AI4" s="35"/>
      <c r="AJ4" s="32">
        <v>4145</v>
      </c>
      <c r="AK4" s="36">
        <f>AJ4*$I4</f>
        <v>0</v>
      </c>
      <c r="AL4" s="34">
        <f>AJ4/$G4</f>
        <v>0.9480569977813864</v>
      </c>
      <c r="AM4" s="35"/>
      <c r="AN4" s="35" t="e">
        <f>AG4/AK4</f>
        <v>#DIV/0!</v>
      </c>
      <c r="AO4" s="41" t="e">
        <f>(AG4-K4)/K4</f>
        <v>#DIV/0!</v>
      </c>
      <c r="AP4" s="38">
        <v>0</v>
      </c>
      <c r="AQ4" s="31">
        <v>0</v>
      </c>
      <c r="AR4" s="26">
        <v>6515</v>
      </c>
      <c r="AS4" s="42">
        <f>AR4*$H4</f>
        <v>0</v>
      </c>
      <c r="AT4" s="43">
        <f>AR4/$G4</f>
        <v>1.490130600855424</v>
      </c>
      <c r="AU4" s="44"/>
      <c r="AV4" s="26">
        <v>4354</v>
      </c>
      <c r="AW4" s="42">
        <f>AV4*$AQ4</f>
        <v>0</v>
      </c>
      <c r="AX4" s="43">
        <f>AV4/$G4</f>
        <v>0.9958601129891813</v>
      </c>
      <c r="AY4" s="45"/>
      <c r="AZ4"/>
      <c r="BA4"/>
      <c r="BB4"/>
    </row>
    <row r="5" spans="1:54" s="26" customFormat="1" ht="15.75">
      <c r="A5" s="46"/>
      <c r="C5" s="26" t="s">
        <v>52</v>
      </c>
      <c r="D5" s="27">
        <v>1217</v>
      </c>
      <c r="E5" s="28">
        <v>236669900</v>
      </c>
      <c r="F5" s="29"/>
      <c r="G5" s="28">
        <v>5433.2</v>
      </c>
      <c r="H5" s="30">
        <v>0</v>
      </c>
      <c r="I5" s="31">
        <v>0</v>
      </c>
      <c r="J5" s="32">
        <v>5461</v>
      </c>
      <c r="K5" s="33">
        <f>J5*$H5</f>
        <v>0</v>
      </c>
      <c r="L5" s="34">
        <f>J5/$G5</f>
        <v>1.0051166899801223</v>
      </c>
      <c r="M5" s="35"/>
      <c r="N5" s="32">
        <v>5814</v>
      </c>
      <c r="O5" s="36">
        <f>N5*$I5</f>
        <v>0</v>
      </c>
      <c r="P5" s="34"/>
      <c r="Q5" s="37"/>
      <c r="R5" s="38">
        <v>0</v>
      </c>
      <c r="S5" s="31">
        <v>0</v>
      </c>
      <c r="T5" s="32">
        <v>7290</v>
      </c>
      <c r="U5" s="36">
        <f>T5*R5</f>
        <v>0</v>
      </c>
      <c r="V5" s="34">
        <f>T5/$G5</f>
        <v>1.341750717809026</v>
      </c>
      <c r="W5" s="34"/>
      <c r="X5" s="39">
        <v>6686</v>
      </c>
      <c r="Y5" s="36">
        <f>X5*S5</f>
        <v>0</v>
      </c>
      <c r="Z5" s="40">
        <f>X5/$G5</f>
        <v>1.2305823455790326</v>
      </c>
      <c r="AA5" s="34"/>
      <c r="AB5" s="34"/>
      <c r="AC5" s="34"/>
      <c r="AD5" s="38">
        <v>0</v>
      </c>
      <c r="AE5" s="31">
        <v>0</v>
      </c>
      <c r="AF5" s="32">
        <v>8714</v>
      </c>
      <c r="AG5" s="36">
        <f>AF5*AD5</f>
        <v>0</v>
      </c>
      <c r="AH5" s="34">
        <f>AF5/$G5</f>
        <v>1.6038430390929839</v>
      </c>
      <c r="AI5" s="35"/>
      <c r="AJ5" s="32">
        <v>9666</v>
      </c>
      <c r="AK5" s="36">
        <f>AJ5*$I5</f>
        <v>0</v>
      </c>
      <c r="AL5" s="34">
        <f>AJ5/$G5</f>
        <v>1.7790620628727085</v>
      </c>
      <c r="AM5" s="35"/>
      <c r="AN5" s="35" t="e">
        <f>AG5/AK5</f>
        <v>#DIV/0!</v>
      </c>
      <c r="AO5" s="41" t="e">
        <f>(AG5-K5)/K5</f>
        <v>#DIV/0!</v>
      </c>
      <c r="AP5" s="38">
        <v>0</v>
      </c>
      <c r="AQ5" s="31">
        <v>0</v>
      </c>
      <c r="AR5" s="26">
        <v>8840</v>
      </c>
      <c r="AS5" s="42">
        <f>AR5*$H5</f>
        <v>0</v>
      </c>
      <c r="AT5" s="43">
        <f>AR5/$G5</f>
        <v>1.6270337922403004</v>
      </c>
      <c r="AU5" s="44"/>
      <c r="AV5" s="26">
        <v>10461</v>
      </c>
      <c r="AW5" s="42">
        <f>AV5*$AQ5</f>
        <v>0</v>
      </c>
      <c r="AX5" s="43">
        <f>AV5/$G5</f>
        <v>1.9253846720164913</v>
      </c>
      <c r="AY5" s="45"/>
      <c r="AZ5"/>
      <c r="BA5"/>
      <c r="BB5"/>
    </row>
    <row r="6" spans="1:54" s="26" customFormat="1" ht="15.75">
      <c r="A6" s="46"/>
      <c r="C6" s="26" t="s">
        <v>52</v>
      </c>
      <c r="D6" s="27">
        <v>1212</v>
      </c>
      <c r="E6" s="28">
        <v>104851100</v>
      </c>
      <c r="F6" s="29"/>
      <c r="G6" s="28">
        <v>2407.1</v>
      </c>
      <c r="H6" s="30">
        <v>0</v>
      </c>
      <c r="I6" s="31">
        <v>0</v>
      </c>
      <c r="J6" s="32">
        <v>5883</v>
      </c>
      <c r="K6" s="33">
        <f>J6*$H6</f>
        <v>0</v>
      </c>
      <c r="L6" s="34">
        <f>J6/$G6</f>
        <v>2.4440197748327863</v>
      </c>
      <c r="M6" s="35"/>
      <c r="N6" s="32">
        <v>3723</v>
      </c>
      <c r="O6" s="36">
        <f>N6*$I6</f>
        <v>0</v>
      </c>
      <c r="P6" s="34"/>
      <c r="Q6" s="37"/>
      <c r="R6" s="38">
        <v>0</v>
      </c>
      <c r="S6" s="31">
        <v>0</v>
      </c>
      <c r="T6" s="47">
        <v>7971</v>
      </c>
      <c r="U6" s="36">
        <f>T6*R6</f>
        <v>0</v>
      </c>
      <c r="V6" s="34">
        <f>T6/$G6</f>
        <v>3.3114536163848616</v>
      </c>
      <c r="W6" s="34"/>
      <c r="X6" s="39">
        <v>3926</v>
      </c>
      <c r="Y6" s="36">
        <f>X6*S6</f>
        <v>0</v>
      </c>
      <c r="Z6" s="40">
        <f>X6/$G6</f>
        <v>1.6310082672095052</v>
      </c>
      <c r="AA6" s="34"/>
      <c r="AB6" s="34"/>
      <c r="AC6" s="34"/>
      <c r="AD6" s="38">
        <v>0</v>
      </c>
      <c r="AE6" s="31">
        <v>0</v>
      </c>
      <c r="AF6" s="32">
        <v>9567</v>
      </c>
      <c r="AG6" s="36">
        <f>AF6*AD6</f>
        <v>0</v>
      </c>
      <c r="AH6" s="34">
        <f>AF6/$G6</f>
        <v>3.9744921274562754</v>
      </c>
      <c r="AI6" s="35"/>
      <c r="AJ6" s="32">
        <v>4726</v>
      </c>
      <c r="AK6" s="36">
        <f>AJ6*$I6</f>
        <v>0</v>
      </c>
      <c r="AL6" s="34">
        <f>AJ6/$G6</f>
        <v>1.9633583980723692</v>
      </c>
      <c r="AM6" s="35"/>
      <c r="AN6" s="35" t="e">
        <f>AG6/AK6</f>
        <v>#DIV/0!</v>
      </c>
      <c r="AO6" s="41" t="e">
        <f>(AG6-K6)/K6</f>
        <v>#DIV/0!</v>
      </c>
      <c r="AP6" s="38">
        <v>0</v>
      </c>
      <c r="AQ6" s="31">
        <v>0</v>
      </c>
      <c r="AR6" s="26">
        <v>9704</v>
      </c>
      <c r="AS6" s="42">
        <f>AR6*$H6</f>
        <v>0</v>
      </c>
      <c r="AT6" s="43">
        <f>AR6/$G6</f>
        <v>4.03140708736654</v>
      </c>
      <c r="AU6" s="44"/>
      <c r="AV6" s="26">
        <v>4962</v>
      </c>
      <c r="AW6" s="42">
        <f>AV6*$AQ6</f>
        <v>0</v>
      </c>
      <c r="AX6" s="43">
        <f>AV6/$G6</f>
        <v>2.061401686676914</v>
      </c>
      <c r="AY6" s="45"/>
      <c r="AZ6"/>
      <c r="BA6"/>
      <c r="BB6"/>
    </row>
    <row r="7" spans="1:54" s="26" customFormat="1" ht="15.75">
      <c r="A7" s="46"/>
      <c r="C7" s="26" t="s">
        <v>52</v>
      </c>
      <c r="D7" s="27">
        <v>1209</v>
      </c>
      <c r="E7" s="28">
        <v>271699300</v>
      </c>
      <c r="F7" s="29"/>
      <c r="G7" s="28">
        <v>6237.4</v>
      </c>
      <c r="H7" s="30">
        <v>0</v>
      </c>
      <c r="I7" s="31">
        <v>0</v>
      </c>
      <c r="J7" s="32">
        <v>1991</v>
      </c>
      <c r="K7" s="33">
        <f>J7*$H7</f>
        <v>0</v>
      </c>
      <c r="L7" s="34">
        <f>J7/$G7</f>
        <v>0.31920351428479815</v>
      </c>
      <c r="M7" s="35"/>
      <c r="N7" s="32">
        <v>1144</v>
      </c>
      <c r="O7" s="36">
        <f>N7*$I7</f>
        <v>0</v>
      </c>
      <c r="P7" s="34"/>
      <c r="Q7" s="37"/>
      <c r="R7" s="38">
        <v>0</v>
      </c>
      <c r="S7" s="31">
        <v>0</v>
      </c>
      <c r="T7" s="47">
        <v>3631</v>
      </c>
      <c r="U7" s="36">
        <f>T7*R7</f>
        <v>0</v>
      </c>
      <c r="V7" s="34">
        <f>T7/$G7</f>
        <v>0.5821335812999007</v>
      </c>
      <c r="W7" s="34"/>
      <c r="X7" s="39">
        <v>1747</v>
      </c>
      <c r="Y7" s="36">
        <f>X7*S7</f>
        <v>0</v>
      </c>
      <c r="Z7" s="40">
        <f>X7/$G7</f>
        <v>0.28008465065572197</v>
      </c>
      <c r="AA7" s="34"/>
      <c r="AB7" s="34"/>
      <c r="AC7" s="34"/>
      <c r="AD7" s="38">
        <v>0</v>
      </c>
      <c r="AE7" s="31">
        <v>0</v>
      </c>
      <c r="AF7" s="32">
        <v>4714</v>
      </c>
      <c r="AG7" s="36">
        <f>AF7*AD7</f>
        <v>0</v>
      </c>
      <c r="AH7" s="34">
        <f>AF7/$G7</f>
        <v>0.755763619456825</v>
      </c>
      <c r="AI7" s="35"/>
      <c r="AJ7" s="32">
        <v>3929</v>
      </c>
      <c r="AK7" s="36">
        <f>AJ7*$I7</f>
        <v>0</v>
      </c>
      <c r="AL7" s="34">
        <f>AJ7/$G7</f>
        <v>0.6299098983550839</v>
      </c>
      <c r="AM7" s="35"/>
      <c r="AN7" s="35" t="e">
        <f>AG7/AK7</f>
        <v>#DIV/0!</v>
      </c>
      <c r="AO7" s="41" t="e">
        <f>(AG7-K7)/K7</f>
        <v>#DIV/0!</v>
      </c>
      <c r="AP7" s="38">
        <v>0</v>
      </c>
      <c r="AQ7" s="31">
        <v>0</v>
      </c>
      <c r="AR7" s="26">
        <v>4796</v>
      </c>
      <c r="AS7" s="42">
        <f>AR7*$H7</f>
        <v>0</v>
      </c>
      <c r="AT7" s="43">
        <f>AR7/$G7</f>
        <v>0.7689101228075801</v>
      </c>
      <c r="AU7" s="44"/>
      <c r="AV7" s="26">
        <v>4118</v>
      </c>
      <c r="AW7" s="42">
        <f>AV7*$AQ7</f>
        <v>0</v>
      </c>
      <c r="AX7" s="43">
        <f>AV7/$G7</f>
        <v>0.6602109853464585</v>
      </c>
      <c r="AY7" s="45"/>
      <c r="AZ7"/>
      <c r="BA7"/>
      <c r="BB7"/>
    </row>
    <row r="8" spans="1:54" s="26" customFormat="1" ht="15.75">
      <c r="A8" s="46"/>
      <c r="D8" s="27"/>
      <c r="E8" s="28"/>
      <c r="F8" s="29"/>
      <c r="G8" s="28"/>
      <c r="H8" s="48"/>
      <c r="I8" s="49"/>
      <c r="J8" s="32"/>
      <c r="K8" s="33"/>
      <c r="L8" s="34"/>
      <c r="M8" s="35"/>
      <c r="N8" s="32"/>
      <c r="O8" s="36"/>
      <c r="P8" s="34"/>
      <c r="Q8" s="37"/>
      <c r="R8" s="50"/>
      <c r="S8" s="51"/>
      <c r="T8" s="32"/>
      <c r="U8" s="34"/>
      <c r="V8" s="34"/>
      <c r="W8" s="34"/>
      <c r="X8" s="39"/>
      <c r="Y8" s="34"/>
      <c r="Z8" s="34"/>
      <c r="AA8" s="34"/>
      <c r="AB8" s="34"/>
      <c r="AC8" s="34"/>
      <c r="AD8" s="50"/>
      <c r="AE8" s="51"/>
      <c r="AF8" s="32"/>
      <c r="AG8" s="36"/>
      <c r="AH8" s="34"/>
      <c r="AI8" s="35"/>
      <c r="AJ8" s="32"/>
      <c r="AK8" s="36"/>
      <c r="AL8" s="34"/>
      <c r="AM8" s="35"/>
      <c r="AN8" s="35"/>
      <c r="AO8" s="41"/>
      <c r="AP8" s="52"/>
      <c r="AQ8" s="53"/>
      <c r="AS8" s="42"/>
      <c r="AT8" s="43"/>
      <c r="AU8" s="44"/>
      <c r="AW8" s="42"/>
      <c r="AX8" s="43"/>
      <c r="AY8" s="45"/>
      <c r="AZ8"/>
      <c r="BA8"/>
      <c r="BB8"/>
    </row>
    <row r="9" spans="1:51" s="55" customFormat="1" ht="15.75">
      <c r="A9" s="54"/>
      <c r="B9" s="55" t="s">
        <v>53</v>
      </c>
      <c r="D9" s="56"/>
      <c r="F9" s="57">
        <f>G9/640</f>
        <v>33.27203125</v>
      </c>
      <c r="G9" s="55">
        <f>SUM(G3:G8)</f>
        <v>21294.1</v>
      </c>
      <c r="H9" s="58"/>
      <c r="I9" s="59"/>
      <c r="J9" s="60">
        <f>SUM(J3:J8)</f>
        <v>20175</v>
      </c>
      <c r="K9" s="61">
        <f>SUM(K3:K7)</f>
        <v>0</v>
      </c>
      <c r="L9" s="62">
        <f>J9/$G9</f>
        <v>0.9474455365570745</v>
      </c>
      <c r="M9" s="63">
        <f>K9/$G11</f>
        <v>0</v>
      </c>
      <c r="N9" s="60">
        <f>SUM(N3:N8)</f>
        <v>16718</v>
      </c>
      <c r="O9" s="61">
        <f>SUM(O3:O7)</f>
        <v>0</v>
      </c>
      <c r="P9" s="62">
        <f>N9/$G9</f>
        <v>0.7851000981492526</v>
      </c>
      <c r="Q9" s="64">
        <f>O9/G11</f>
        <v>0</v>
      </c>
      <c r="R9" s="65"/>
      <c r="S9" s="66"/>
      <c r="T9" s="67">
        <f>SUM(T3:T8)</f>
        <v>27716</v>
      </c>
      <c r="U9" s="68">
        <f>SUM(U3:U8)</f>
        <v>0</v>
      </c>
      <c r="V9" s="67">
        <f>SUM(V3:V8)</f>
        <v>7.666390590472456</v>
      </c>
      <c r="W9" s="63">
        <f>U9/$G11</f>
        <v>0</v>
      </c>
      <c r="X9" s="67">
        <f>SUM(X3:X8)</f>
        <v>19287</v>
      </c>
      <c r="Y9" s="67">
        <f>SUM(Y3:Y7)</f>
        <v>0</v>
      </c>
      <c r="Z9" s="62">
        <f>X9/G9</f>
        <v>0.9057438445390977</v>
      </c>
      <c r="AA9" s="63">
        <f>Y9/G11</f>
        <v>0</v>
      </c>
      <c r="AB9" s="62"/>
      <c r="AC9" s="62"/>
      <c r="AD9" s="65"/>
      <c r="AE9" s="66"/>
      <c r="AF9" s="60">
        <f>SUM(AF3:AF8)</f>
        <v>33438</v>
      </c>
      <c r="AG9" s="61">
        <f>SUM(AG3:AG8)</f>
        <v>0</v>
      </c>
      <c r="AH9" s="62">
        <f>AF9/$G9</f>
        <v>1.5702941190282755</v>
      </c>
      <c r="AI9" s="63">
        <f>AG9/$G11</f>
        <v>0</v>
      </c>
      <c r="AJ9" s="60">
        <f>SUM(AJ3:AJ8)</f>
        <v>28489</v>
      </c>
      <c r="AK9" s="61">
        <f>SUM(AK3:AK7)</f>
        <v>0</v>
      </c>
      <c r="AL9" s="62">
        <f>AJ9/$G9</f>
        <v>1.337882324211871</v>
      </c>
      <c r="AM9" s="63">
        <f>AK9/$G11</f>
        <v>0</v>
      </c>
      <c r="AN9" s="63" t="e">
        <f>SUM(AG9/AK9)</f>
        <v>#DIV/0!</v>
      </c>
      <c r="AO9" s="69" t="e">
        <f>SUM(AG9-K9)/K9</f>
        <v>#DIV/0!</v>
      </c>
      <c r="AP9" s="70"/>
      <c r="AQ9" s="71"/>
      <c r="AR9" s="55">
        <f>SUM(AR3:AR8)</f>
        <v>33939</v>
      </c>
      <c r="AS9" s="72">
        <f>SUM(AS3:AS7)</f>
        <v>0</v>
      </c>
      <c r="AT9" s="57">
        <f>AR9/$G9</f>
        <v>1.5938217628357152</v>
      </c>
      <c r="AU9" s="73">
        <f>AS9/$G11</f>
        <v>0</v>
      </c>
      <c r="AV9" s="55">
        <f>SUM(AV3:AV8)</f>
        <v>30478</v>
      </c>
      <c r="AW9" s="72">
        <f>SUM(AW3:AW7)</f>
        <v>0</v>
      </c>
      <c r="AX9" s="57">
        <f>AV9/$G9</f>
        <v>1.4312884789683529</v>
      </c>
      <c r="AY9" s="74">
        <f>AW9/$G11</f>
        <v>0</v>
      </c>
    </row>
    <row r="10" spans="1:54" s="26" customFormat="1" ht="15.75">
      <c r="A10" s="46"/>
      <c r="D10" s="27"/>
      <c r="E10" s="28"/>
      <c r="F10" s="29"/>
      <c r="G10" s="28"/>
      <c r="H10" s="48"/>
      <c r="I10" s="49"/>
      <c r="J10" s="32"/>
      <c r="K10" s="33"/>
      <c r="L10" s="34"/>
      <c r="M10" s="35"/>
      <c r="N10" s="32"/>
      <c r="O10" s="36"/>
      <c r="P10" s="34"/>
      <c r="Q10" s="37"/>
      <c r="R10" s="50"/>
      <c r="S10" s="51"/>
      <c r="T10" s="32"/>
      <c r="U10" s="34"/>
      <c r="V10" s="34"/>
      <c r="W10" s="34"/>
      <c r="X10" s="39"/>
      <c r="Y10" s="34"/>
      <c r="Z10" s="34"/>
      <c r="AA10" s="34"/>
      <c r="AB10" s="34"/>
      <c r="AC10" s="34"/>
      <c r="AD10" s="50"/>
      <c r="AE10" s="51"/>
      <c r="AF10" s="32"/>
      <c r="AG10" s="36"/>
      <c r="AH10" s="34"/>
      <c r="AI10" s="35"/>
      <c r="AJ10" s="32"/>
      <c r="AK10" s="36"/>
      <c r="AL10" s="34"/>
      <c r="AM10" s="35"/>
      <c r="AN10" s="35"/>
      <c r="AO10" s="41"/>
      <c r="AP10" s="52"/>
      <c r="AQ10" s="53"/>
      <c r="AS10" s="42"/>
      <c r="AT10" s="43"/>
      <c r="AU10" s="35"/>
      <c r="AW10" s="42"/>
      <c r="AX10" s="43"/>
      <c r="AY10" s="45"/>
      <c r="AZ10"/>
      <c r="BA10"/>
      <c r="BB10"/>
    </row>
    <row r="11" spans="1:51" s="25" customFormat="1" ht="15.75">
      <c r="A11" s="46"/>
      <c r="B11" s="25" t="s">
        <v>54</v>
      </c>
      <c r="D11" s="75"/>
      <c r="E11" s="76"/>
      <c r="F11" s="77">
        <v>5.4</v>
      </c>
      <c r="G11" s="76">
        <v>3437</v>
      </c>
      <c r="H11" s="78"/>
      <c r="I11" s="79"/>
      <c r="K11" s="80">
        <v>27026</v>
      </c>
      <c r="L11" s="81">
        <v>7.9</v>
      </c>
      <c r="M11" s="81"/>
      <c r="N11" s="80">
        <v>197</v>
      </c>
      <c r="O11" s="82"/>
      <c r="P11" s="81">
        <v>0.1</v>
      </c>
      <c r="Q11" s="83"/>
      <c r="R11" s="84"/>
      <c r="S11" s="85"/>
      <c r="U11" s="81"/>
      <c r="V11" s="81"/>
      <c r="W11" s="81"/>
      <c r="X11" s="82"/>
      <c r="Y11" s="81"/>
      <c r="Z11" s="81"/>
      <c r="AA11" s="81"/>
      <c r="AB11" s="81"/>
      <c r="AC11" s="81"/>
      <c r="AD11" s="84"/>
      <c r="AE11" s="85"/>
      <c r="AG11" s="80">
        <v>34581</v>
      </c>
      <c r="AI11" s="81">
        <v>10.1</v>
      </c>
      <c r="AJ11" s="80">
        <v>202</v>
      </c>
      <c r="AK11" s="82"/>
      <c r="AM11" s="81">
        <v>0.1</v>
      </c>
      <c r="AN11" s="81">
        <v>171.2</v>
      </c>
      <c r="AO11" s="86">
        <v>0.28</v>
      </c>
      <c r="AP11" s="87"/>
      <c r="AQ11" s="78"/>
      <c r="AT11" s="88"/>
      <c r="AU11" s="88"/>
      <c r="AX11" s="88"/>
      <c r="AY11" s="8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8.28125" style="101" customWidth="1"/>
    <col min="2" max="2" width="37.421875" style="100" bestFit="1" customWidth="1"/>
    <col min="3" max="3" width="31.00390625" style="100" customWidth="1"/>
    <col min="4" max="4" width="8.140625" style="100" bestFit="1" customWidth="1"/>
    <col min="5" max="5" width="12.28125" style="100" customWidth="1"/>
    <col min="6" max="6" width="7.140625" style="100" customWidth="1"/>
    <col min="7" max="7" width="11.7109375" style="100" customWidth="1"/>
    <col min="8" max="8" width="13.00390625" style="100" customWidth="1"/>
    <col min="9" max="9" width="11.7109375" style="100" customWidth="1"/>
    <col min="10" max="10" width="11.7109375" style="105" customWidth="1"/>
    <col min="11" max="11" width="11.7109375" style="100" customWidth="1"/>
    <col min="12" max="12" width="11.7109375" style="105" customWidth="1"/>
    <col min="13" max="13" width="11.7109375" style="108" customWidth="1"/>
    <col min="14" max="14" width="13.00390625" style="108" customWidth="1"/>
    <col min="15" max="15" width="11.7109375" style="100" customWidth="1"/>
    <col min="16" max="16" width="11.7109375" style="105" customWidth="1"/>
    <col min="17" max="17" width="11.7109375" style="100" customWidth="1"/>
    <col min="18" max="18" width="11.7109375" style="105" customWidth="1"/>
    <col min="19" max="19" width="11.7109375" style="108" customWidth="1"/>
    <col min="20" max="20" width="13.00390625" style="108" customWidth="1"/>
    <col min="21" max="21" width="11.7109375" style="100" customWidth="1"/>
    <col min="22" max="22" width="11.7109375" style="105" customWidth="1"/>
    <col min="23" max="23" width="11.57421875" style="100" customWidth="1"/>
    <col min="24" max="24" width="11.7109375" style="106" customWidth="1"/>
    <col min="25" max="25" width="12.7109375" style="100" customWidth="1"/>
    <col min="26" max="27" width="13.28125" style="100" customWidth="1"/>
    <col min="28" max="28" width="13.28125" style="108" customWidth="1"/>
    <col min="29" max="30" width="12.7109375" style="100" customWidth="1"/>
    <col min="31" max="31" width="12.57421875" style="100" customWidth="1"/>
    <col min="32" max="32" width="12.7109375" style="100" customWidth="1"/>
    <col min="33" max="16384" width="9.140625" style="100" customWidth="1"/>
  </cols>
  <sheetData>
    <row r="1" spans="1:38" ht="49.5" customHeight="1">
      <c r="A1" s="90" t="s">
        <v>55</v>
      </c>
      <c r="B1" s="91" t="s">
        <v>56</v>
      </c>
      <c r="C1" s="92" t="s">
        <v>2</v>
      </c>
      <c r="D1" s="93" t="s">
        <v>3</v>
      </c>
      <c r="E1" s="94" t="s">
        <v>57</v>
      </c>
      <c r="F1" s="94" t="s">
        <v>58</v>
      </c>
      <c r="G1" s="95" t="s">
        <v>8</v>
      </c>
      <c r="H1" s="95" t="s">
        <v>7</v>
      </c>
      <c r="I1" s="96" t="s">
        <v>59</v>
      </c>
      <c r="J1" s="96" t="s">
        <v>60</v>
      </c>
      <c r="K1" s="96" t="s">
        <v>61</v>
      </c>
      <c r="L1" s="96" t="s">
        <v>62</v>
      </c>
      <c r="M1" s="95" t="s">
        <v>18</v>
      </c>
      <c r="N1" s="95" t="s">
        <v>17</v>
      </c>
      <c r="O1" s="96" t="s">
        <v>63</v>
      </c>
      <c r="P1" s="96" t="s">
        <v>64</v>
      </c>
      <c r="Q1" s="96" t="s">
        <v>65</v>
      </c>
      <c r="R1" s="96" t="s">
        <v>66</v>
      </c>
      <c r="S1" s="97" t="s">
        <v>30</v>
      </c>
      <c r="T1" s="97" t="s">
        <v>29</v>
      </c>
      <c r="U1" s="96" t="s">
        <v>67</v>
      </c>
      <c r="V1" s="96" t="s">
        <v>68</v>
      </c>
      <c r="W1" s="96" t="s">
        <v>69</v>
      </c>
      <c r="X1" s="96" t="s">
        <v>70</v>
      </c>
      <c r="Y1" s="97" t="s">
        <v>42</v>
      </c>
      <c r="Z1" s="97" t="s">
        <v>41</v>
      </c>
      <c r="AA1" s="96" t="s">
        <v>71</v>
      </c>
      <c r="AB1" s="96" t="s">
        <v>72</v>
      </c>
      <c r="AC1" s="96" t="s">
        <v>73</v>
      </c>
      <c r="AD1" s="98" t="s">
        <v>74</v>
      </c>
      <c r="AE1" s="90" t="s">
        <v>75</v>
      </c>
      <c r="AF1" s="90" t="s">
        <v>76</v>
      </c>
      <c r="AG1" s="99" t="s">
        <v>77</v>
      </c>
      <c r="AH1" s="97" t="s">
        <v>78</v>
      </c>
      <c r="AI1" s="90" t="s">
        <v>79</v>
      </c>
      <c r="AJ1" s="90" t="s">
        <v>80</v>
      </c>
      <c r="AK1" s="99" t="s">
        <v>81</v>
      </c>
      <c r="AL1" s="97" t="s">
        <v>82</v>
      </c>
    </row>
    <row r="2" spans="1:37" ht="15.75">
      <c r="A2" s="101">
        <v>2</v>
      </c>
      <c r="B2" s="92" t="s">
        <v>83</v>
      </c>
      <c r="C2" s="102" t="s">
        <v>52</v>
      </c>
      <c r="D2" s="100">
        <v>1207</v>
      </c>
      <c r="E2" s="103">
        <v>234293800</v>
      </c>
      <c r="F2" s="103">
        <v>5378.645546372819</v>
      </c>
      <c r="G2" s="104">
        <v>0.5</v>
      </c>
      <c r="H2" s="104">
        <v>0.9</v>
      </c>
      <c r="I2" s="100">
        <v>871</v>
      </c>
      <c r="K2" s="100">
        <v>3376</v>
      </c>
      <c r="M2" s="104">
        <v>0.5</v>
      </c>
      <c r="N2" s="104">
        <v>0.9</v>
      </c>
      <c r="O2" s="100">
        <v>995</v>
      </c>
      <c r="Q2" s="100">
        <v>4304</v>
      </c>
      <c r="S2" s="104">
        <v>0.5</v>
      </c>
      <c r="T2" s="104">
        <v>0.9</v>
      </c>
      <c r="U2" s="100">
        <v>1686</v>
      </c>
      <c r="W2" s="100">
        <v>5092</v>
      </c>
      <c r="X2" s="105"/>
      <c r="Y2" s="104">
        <v>0.5</v>
      </c>
      <c r="Z2" s="104">
        <v>0.9</v>
      </c>
      <c r="AA2" s="100">
        <v>1757</v>
      </c>
      <c r="AB2" s="105"/>
      <c r="AC2" s="100">
        <v>5185</v>
      </c>
      <c r="AD2" s="106"/>
      <c r="AE2" s="94"/>
      <c r="AF2" s="107"/>
      <c r="AG2" s="107"/>
      <c r="AH2" s="108"/>
      <c r="AI2" s="109"/>
      <c r="AJ2" s="110"/>
      <c r="AK2" s="110"/>
    </row>
    <row r="3" spans="2:37" ht="15.75">
      <c r="B3" s="92"/>
      <c r="C3" s="102" t="s">
        <v>52</v>
      </c>
      <c r="D3" s="100">
        <v>1208</v>
      </c>
      <c r="E3" s="103">
        <v>423307300</v>
      </c>
      <c r="F3" s="103">
        <v>9717.798438934802</v>
      </c>
      <c r="G3" s="104">
        <v>0.5</v>
      </c>
      <c r="H3" s="104">
        <v>0.3</v>
      </c>
      <c r="I3" s="100">
        <v>1883</v>
      </c>
      <c r="K3" s="100">
        <v>3789</v>
      </c>
      <c r="M3" s="104">
        <v>0.5</v>
      </c>
      <c r="N3" s="104">
        <v>0.3</v>
      </c>
      <c r="O3" s="100">
        <v>2091</v>
      </c>
      <c r="Q3" s="100">
        <v>4520</v>
      </c>
      <c r="S3" s="104">
        <v>0.5</v>
      </c>
      <c r="T3" s="104">
        <v>0.3</v>
      </c>
      <c r="U3" s="100">
        <v>2996</v>
      </c>
      <c r="W3" s="100">
        <v>5299</v>
      </c>
      <c r="X3" s="105"/>
      <c r="Y3" s="104">
        <v>0.5</v>
      </c>
      <c r="Z3" s="104">
        <v>0.3</v>
      </c>
      <c r="AA3" s="100">
        <v>3214</v>
      </c>
      <c r="AB3" s="105"/>
      <c r="AC3" s="100">
        <v>5419</v>
      </c>
      <c r="AD3" s="106"/>
      <c r="AE3" s="94"/>
      <c r="AF3" s="107"/>
      <c r="AG3" s="107"/>
      <c r="AH3" s="108"/>
      <c r="AI3" s="109"/>
      <c r="AJ3" s="110"/>
      <c r="AK3" s="110"/>
    </row>
    <row r="4" spans="2:37" ht="15.75">
      <c r="B4" s="92"/>
      <c r="C4" s="102" t="s">
        <v>52</v>
      </c>
      <c r="D4" s="100">
        <v>1209</v>
      </c>
      <c r="E4" s="103">
        <v>271699300</v>
      </c>
      <c r="F4" s="103">
        <v>6237.35766758494</v>
      </c>
      <c r="G4" s="104">
        <v>0.6</v>
      </c>
      <c r="H4" s="104">
        <v>0.4</v>
      </c>
      <c r="I4" s="100">
        <v>1144</v>
      </c>
      <c r="K4" s="100">
        <v>1991</v>
      </c>
      <c r="M4" s="104">
        <v>0.6</v>
      </c>
      <c r="N4" s="104">
        <v>0.4</v>
      </c>
      <c r="O4" s="100">
        <v>1747</v>
      </c>
      <c r="Q4" s="100">
        <v>3631</v>
      </c>
      <c r="S4" s="104">
        <v>0.6</v>
      </c>
      <c r="T4" s="104">
        <v>0.4</v>
      </c>
      <c r="U4" s="100">
        <v>3929</v>
      </c>
      <c r="W4" s="100">
        <v>4714</v>
      </c>
      <c r="X4" s="105"/>
      <c r="Y4" s="104">
        <v>0.6</v>
      </c>
      <c r="Z4" s="104">
        <v>0.4</v>
      </c>
      <c r="AA4" s="100">
        <v>4118</v>
      </c>
      <c r="AB4" s="105"/>
      <c r="AC4" s="100">
        <v>4796</v>
      </c>
      <c r="AD4" s="106"/>
      <c r="AE4" s="94"/>
      <c r="AF4" s="107"/>
      <c r="AG4" s="107"/>
      <c r="AH4" s="108"/>
      <c r="AI4" s="109"/>
      <c r="AJ4" s="110"/>
      <c r="AK4" s="110"/>
    </row>
    <row r="5" spans="1:37" s="91" customFormat="1" ht="15.75">
      <c r="A5" s="101"/>
      <c r="G5" s="111"/>
      <c r="H5" s="111"/>
      <c r="I5" s="91">
        <v>3898</v>
      </c>
      <c r="J5" s="106"/>
      <c r="K5" s="91">
        <v>9156</v>
      </c>
      <c r="L5" s="106"/>
      <c r="M5" s="111"/>
      <c r="N5" s="111"/>
      <c r="O5" s="106">
        <v>4833</v>
      </c>
      <c r="P5" s="106"/>
      <c r="Q5" s="106">
        <v>12455</v>
      </c>
      <c r="R5" s="106"/>
      <c r="S5" s="112"/>
      <c r="T5" s="112"/>
      <c r="U5" s="91">
        <v>8611</v>
      </c>
      <c r="V5" s="106"/>
      <c r="W5" s="91">
        <v>15105</v>
      </c>
      <c r="X5" s="106"/>
      <c r="Y5" s="112"/>
      <c r="Z5" s="112"/>
      <c r="AA5" s="91">
        <v>9089</v>
      </c>
      <c r="AB5" s="106"/>
      <c r="AC5" s="91">
        <v>15400</v>
      </c>
      <c r="AD5" s="106"/>
      <c r="AE5" s="94"/>
      <c r="AF5" s="107"/>
      <c r="AG5" s="107"/>
      <c r="AH5" s="107"/>
      <c r="AI5" s="109"/>
      <c r="AJ5" s="110"/>
      <c r="AK5" s="110"/>
    </row>
    <row r="6" spans="1:38" s="91" customFormat="1" ht="15.75">
      <c r="A6" s="54"/>
      <c r="B6" s="111" t="s">
        <v>84</v>
      </c>
      <c r="C6" s="111"/>
      <c r="D6" s="111"/>
      <c r="E6" s="111"/>
      <c r="F6" s="111"/>
      <c r="G6" s="111"/>
      <c r="H6" s="111"/>
      <c r="I6" s="113">
        <f>SUM((G2*I2)+(G3*I3)+(G4*I4))</f>
        <v>2063.4</v>
      </c>
      <c r="J6" s="113">
        <f>SUM(I6/F8)</f>
        <v>0.36231782265144863</v>
      </c>
      <c r="K6" s="113">
        <f>SUM((H2*K2)+(H3*K3)+(H4*K4))</f>
        <v>4971.5</v>
      </c>
      <c r="L6" s="113">
        <f>SUM(K6/F8)</f>
        <v>0.8729587357330992</v>
      </c>
      <c r="M6" s="111"/>
      <c r="N6" s="111"/>
      <c r="O6" s="113">
        <f>SUM((M2*O2)+(M3*O3)+(M4*O4))</f>
        <v>2591.2</v>
      </c>
      <c r="P6" s="113">
        <f>SUM(O6/F8)</f>
        <v>0.45499561018437223</v>
      </c>
      <c r="Q6" s="113">
        <f>SUM((N2*Q2)+(N3*Q3)+(N4*Q4))</f>
        <v>6682</v>
      </c>
      <c r="R6" s="113">
        <f>SUM(Q6/F8)</f>
        <v>1.1733099209833187</v>
      </c>
      <c r="S6" s="112"/>
      <c r="T6" s="112"/>
      <c r="U6" s="113">
        <f>SUM((S2*U2)+(S3*U3)+(S4*U4))</f>
        <v>4698.4</v>
      </c>
      <c r="V6" s="113">
        <f>SUM(U6/F8)</f>
        <v>0.8250043898156276</v>
      </c>
      <c r="W6" s="113">
        <f>SUM((T2*W2)+(T3*W3)+(T4*W4))</f>
        <v>8058.1</v>
      </c>
      <c r="X6" s="113">
        <f>SUM(W6/F8)</f>
        <v>1.4149429323968394</v>
      </c>
      <c r="Y6" s="112"/>
      <c r="Z6" s="112"/>
      <c r="AA6" s="113">
        <f>SUM((Y2*AA2)+(Y3*AA3)+(Y4*AA4))</f>
        <v>4956.299999999999</v>
      </c>
      <c r="AB6" s="113">
        <f>SUM(AA6/F8)</f>
        <v>0.870289727831431</v>
      </c>
      <c r="AC6" s="113">
        <f>SUM((Z2*AC2)+(Z3*AC3)+(Z4*AC4))</f>
        <v>8210.6</v>
      </c>
      <c r="AD6" s="113">
        <f>SUM(AC6/F8)</f>
        <v>1.4417208077260755</v>
      </c>
      <c r="AE6" s="114">
        <f>SUM(W6/U6)</f>
        <v>1.7150732164140987</v>
      </c>
      <c r="AF6" s="112">
        <f>SUM(W6-K6)/K6</f>
        <v>0.6208588957055216</v>
      </c>
      <c r="AG6" s="112">
        <f>SUM(U6-I6)/I6</f>
        <v>1.2770185131336627</v>
      </c>
      <c r="AH6" s="112"/>
      <c r="AI6" s="114">
        <f>SUM(AC6/AA6)</f>
        <v>1.6565986723967479</v>
      </c>
      <c r="AJ6" s="112">
        <f>SUM(W6-K6)/K6</f>
        <v>0.6208588957055216</v>
      </c>
      <c r="AK6" s="112">
        <f>SUM(AA6-I6)/I6</f>
        <v>1.4020063972084904</v>
      </c>
      <c r="AL6" s="111"/>
    </row>
    <row r="7" spans="1:37" s="91" customFormat="1" ht="15.75">
      <c r="A7" s="101"/>
      <c r="J7" s="106"/>
      <c r="L7" s="106"/>
      <c r="O7" s="106"/>
      <c r="P7" s="106"/>
      <c r="Q7" s="106"/>
      <c r="R7" s="106"/>
      <c r="S7" s="107"/>
      <c r="T7" s="107"/>
      <c r="V7" s="106"/>
      <c r="X7" s="106"/>
      <c r="Y7" s="107"/>
      <c r="Z7" s="107"/>
      <c r="AB7" s="106"/>
      <c r="AD7" s="106"/>
      <c r="AE7" s="94"/>
      <c r="AF7" s="107"/>
      <c r="AG7" s="107"/>
      <c r="AH7" s="107"/>
      <c r="AI7" s="109"/>
      <c r="AJ7" s="110"/>
      <c r="AK7" s="110"/>
    </row>
    <row r="8" spans="1:37" s="91" customFormat="1" ht="15.75">
      <c r="A8" s="101"/>
      <c r="B8" s="91" t="s">
        <v>85</v>
      </c>
      <c r="C8" s="91" t="s">
        <v>52</v>
      </c>
      <c r="F8" s="91">
        <v>5695</v>
      </c>
      <c r="I8" s="91">
        <v>4084</v>
      </c>
      <c r="J8" s="106">
        <f>SUM(I8/F8)</f>
        <v>0.7171202809482001</v>
      </c>
      <c r="K8" s="91">
        <v>17630</v>
      </c>
      <c r="L8" s="106">
        <f>SUM(K8/F8)</f>
        <v>3.095697980684811</v>
      </c>
      <c r="O8" s="106"/>
      <c r="P8" s="106"/>
      <c r="Q8" s="106"/>
      <c r="R8" s="106"/>
      <c r="S8" s="107"/>
      <c r="T8" s="107"/>
      <c r="U8" s="91">
        <v>6751</v>
      </c>
      <c r="V8" s="106">
        <f>SUM(U8/F8)</f>
        <v>1.1854258121158912</v>
      </c>
      <c r="W8" s="91">
        <v>21026</v>
      </c>
      <c r="X8" s="106">
        <f>SUM(W8/F8)</f>
        <v>3.6920105355575066</v>
      </c>
      <c r="Y8" s="107"/>
      <c r="Z8" s="107"/>
      <c r="AB8" s="106"/>
      <c r="AD8" s="106"/>
      <c r="AE8" s="94">
        <f>SUM(W8/U8)</f>
        <v>3.114501555325137</v>
      </c>
      <c r="AF8" s="107">
        <f>SUM(W8-K8)/K8</f>
        <v>0.19262620533182076</v>
      </c>
      <c r="AG8" s="107">
        <f>SUM(U8-I8)/I8</f>
        <v>0.6530362389813908</v>
      </c>
      <c r="AH8" s="107"/>
      <c r="AI8" s="109"/>
      <c r="AJ8" s="110"/>
      <c r="AK8" s="1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Washington Council of Governments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cgrier</dc:creator>
  <cp:keywords/>
  <dc:description/>
  <cp:lastModifiedBy>ggoodwin</cp:lastModifiedBy>
  <dcterms:created xsi:type="dcterms:W3CDTF">2005-11-30T20:49:37Z</dcterms:created>
  <dcterms:modified xsi:type="dcterms:W3CDTF">2005-12-07T16:20:13Z</dcterms:modified>
  <cp:category/>
  <cp:version/>
  <cp:contentType/>
  <cp:contentStatus/>
</cp:coreProperties>
</file>