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ctivity Centers" sheetId="1" r:id="rId1"/>
    <sheet name="Local Centers" sheetId="2" r:id="rId2"/>
  </sheets>
  <definedNames/>
  <calcPr fullCalcOnLoad="1"/>
</workbook>
</file>

<file path=xl/sharedStrings.xml><?xml version="1.0" encoding="utf-8"?>
<sst xmlns="http://schemas.openxmlformats.org/spreadsheetml/2006/main" count="300" uniqueCount="148">
  <si>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</si>
  <si>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</si>
  <si>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</si>
  <si>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</si>
  <si>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</si>
  <si>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</si>
  <si>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</si>
  <si>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</si>
  <si>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</si>
  <si>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</si>
  <si>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</si>
  <si>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</si>
  <si>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</si>
  <si>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</si>
  <si>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</si>
  <si>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</si>
  <si>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</si>
  <si>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</si>
  <si>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</si>
  <si>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</si>
  <si>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</si>
  <si>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</si>
  <si>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</si>
  <si>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</si>
  <si>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</si>
  <si>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</si>
  <si>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</si>
  <si>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</si>
  <si>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</si>
  <si>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</si>
  <si>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</si>
  <si>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</si>
  <si>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</si>
  <si>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</si>
  <si>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</si>
  <si>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</si>
  <si>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</si>
  <si>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</si>
  <si>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</si>
  <si>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</si>
  <si>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</si>
  <si>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</si>
  <si>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</si>
  <si>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</si>
  <si>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</si>
  <si>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</si>
  <si>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</si>
  <si>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</si>
  <si>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</si>
  <si>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</si>
  <si>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</si>
  <si>
    <t>Bailey's Crossroads</t>
  </si>
  <si>
    <t>Fairfax Co./Fairfax City/Falls Church</t>
  </si>
  <si>
    <t>Revised Round 7.0 Bailey's Crossroads</t>
  </si>
  <si>
    <t>Round 6.1 Bailey's Crossroads</t>
  </si>
  <si>
    <t>Herndon</t>
  </si>
  <si>
    <t>Revised Round 7.0 Herndon</t>
  </si>
  <si>
    <t>Round 6.1 Herndon</t>
  </si>
  <si>
    <t>Dunn Loring/Merrifield</t>
  </si>
  <si>
    <t>Revised Round 7.0 Dunn Loring/Merrifield</t>
  </si>
  <si>
    <t>Round 6.1 Dunn Loring/Merrifield</t>
  </si>
  <si>
    <t>Reston West</t>
  </si>
  <si>
    <t>Revised Round 7.0 Reston West</t>
  </si>
  <si>
    <t>Round 6.1 Reston West</t>
  </si>
  <si>
    <t>Reston East</t>
  </si>
  <si>
    <t>Revised Round 7.0 Reston East</t>
  </si>
  <si>
    <t>Round 6.1 Reston East</t>
  </si>
  <si>
    <t>Tysons Corner</t>
  </si>
  <si>
    <t>Revised Round 7.0 Tysons Corner</t>
  </si>
  <si>
    <t>Round 6.1 Tysons Corner</t>
  </si>
  <si>
    <t>Beltway South</t>
  </si>
  <si>
    <t>Revised Round 7.0 Beltway South</t>
  </si>
  <si>
    <t>Round 6.1 Beltway South</t>
  </si>
  <si>
    <t>Dulles Corner</t>
  </si>
  <si>
    <t>Revised Round 7.0 Dulles Corner</t>
  </si>
  <si>
    <t>Round 6.1 Dulles Corner</t>
  </si>
  <si>
    <t>Dulles East</t>
  </si>
  <si>
    <t>Revised Round 7.0 Dulles East</t>
  </si>
  <si>
    <t>Round 6.1 Dulles East</t>
  </si>
  <si>
    <t>Dulles West</t>
  </si>
  <si>
    <t>Revised Round 7.0 Dulles West</t>
  </si>
  <si>
    <t>Round 6.1 Dulles West</t>
  </si>
  <si>
    <t>Fairfax Center</t>
  </si>
  <si>
    <t>Revised Round 7.0 Fairfax Center</t>
  </si>
  <si>
    <t>Round 6.1 Fairfax Center</t>
  </si>
  <si>
    <t>I-95 Corridor/Engineering Proving Grounds</t>
  </si>
  <si>
    <t>Revised Round 7.0 I-95 Corridor/EPG</t>
  </si>
  <si>
    <t>Round 6.1 I-95 Corner/EPG</t>
  </si>
  <si>
    <t>Springfield</t>
  </si>
  <si>
    <t>Revised Round 7.0 Springfield</t>
  </si>
  <si>
    <t>Round 6.1 Springfield</t>
  </si>
  <si>
    <t>Local Center ID #</t>
  </si>
  <si>
    <t>Local Center Name</t>
  </si>
  <si>
    <t>AREA (SF)</t>
  </si>
  <si>
    <t>Acres</t>
  </si>
  <si>
    <t>2000 Households</t>
  </si>
  <si>
    <t xml:space="preserve">2000 Gross Household Density </t>
  </si>
  <si>
    <t>2000 Employment</t>
  </si>
  <si>
    <t>2000 Gross Employment Density</t>
  </si>
  <si>
    <t>2005 Households</t>
  </si>
  <si>
    <t xml:space="preserve">2005 Gross Household Density </t>
  </si>
  <si>
    <t>2005 Employment</t>
  </si>
  <si>
    <t>2005 Gross Employment Density</t>
  </si>
  <si>
    <t>2025 Households</t>
  </si>
  <si>
    <t>2025 Gross Household Density</t>
  </si>
  <si>
    <t>2025 Employment</t>
  </si>
  <si>
    <t>2025 Gross Employment Density</t>
  </si>
  <si>
    <t>2030 Households</t>
  </si>
  <si>
    <t>2030 Gross Household Density</t>
  </si>
  <si>
    <t>2030 Employment</t>
  </si>
  <si>
    <t>2030 Gross Employment Density</t>
  </si>
  <si>
    <t>2025 Jobs to Households Ratio</t>
  </si>
  <si>
    <t>% Employment Growth 2000 - 2025</t>
  </si>
  <si>
    <t>% Households Growth 2000 - 2025</t>
  </si>
  <si>
    <t>% Commercial Buildout 2025</t>
  </si>
  <si>
    <t>2030 Jobs to Households Ratio</t>
  </si>
  <si>
    <t>% Employment Growth 2000 - 2030</t>
  </si>
  <si>
    <t>% Households Growth 2000 - 2030</t>
  </si>
  <si>
    <t>% Commercial Buildout 2030</t>
  </si>
  <si>
    <t xml:space="preserve">Annandale </t>
  </si>
  <si>
    <r>
      <t>Fairfax Co</t>
    </r>
    <r>
      <rPr>
        <sz val="9"/>
        <rFont val="Arial"/>
        <family val="2"/>
      </rPr>
      <t>./Fairfax City/Falls Church</t>
    </r>
  </si>
  <si>
    <t>Revised Round 7.0 Annandale</t>
  </si>
  <si>
    <t>Round 6.1 Annandale</t>
  </si>
  <si>
    <t xml:space="preserve">Centreville </t>
  </si>
  <si>
    <t>Revised Round 7.0 Centreville</t>
  </si>
  <si>
    <t>Round 6.1 Centreville</t>
  </si>
  <si>
    <t xml:space="preserve">Flint Hill </t>
  </si>
  <si>
    <t>Revised Round 7.0 Flint Hill</t>
  </si>
  <si>
    <t>Round 6.1 Flint Hill</t>
  </si>
  <si>
    <t xml:space="preserve">Kingstowne </t>
  </si>
  <si>
    <t>Revised Round 7.0 Kingstowne</t>
  </si>
  <si>
    <t>Round 6.1 Kingstowne</t>
  </si>
  <si>
    <t xml:space="preserve">Lorton South </t>
  </si>
  <si>
    <t>Revised Round 7.0 Lorton South</t>
  </si>
  <si>
    <t>Round 6.1 Lorton South</t>
  </si>
  <si>
    <t xml:space="preserve">McLean </t>
  </si>
  <si>
    <t>Revised Round 7.0 McLean</t>
  </si>
  <si>
    <t>Round 6.1 McLean</t>
  </si>
  <si>
    <t>North Gateway</t>
  </si>
  <si>
    <t>Revised Round 7.0 North Gateway</t>
  </si>
  <si>
    <t>Beacon/Groveton/Hybla Valley/Woodlawn/Gum Springs</t>
  </si>
  <si>
    <t>Round 6.1 North Gateway</t>
  </si>
  <si>
    <t xml:space="preserve">Ravensworth </t>
  </si>
  <si>
    <t>Revised Round 7.0 Ravensworth</t>
  </si>
  <si>
    <t>Round 6.1 Ravensworth</t>
  </si>
  <si>
    <t xml:space="preserve">Seven Corners </t>
  </si>
  <si>
    <t>Revised Round 7.0 Seven Corners</t>
  </si>
  <si>
    <t>Round 6.1 Seven Corners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</si>
</sst>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9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9" fontId="0" fillId="2" borderId="7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8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9" fontId="6" fillId="0" borderId="7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9" fontId="6" fillId="0" borderId="7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/>
    </xf>
    <xf numFmtId="9" fontId="2" fillId="3" borderId="0" xfId="0" applyNumberFormat="1" applyFont="1" applyFill="1" applyAlignment="1">
      <alignment/>
    </xf>
    <xf numFmtId="9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/>
    </xf>
    <xf numFmtId="9" fontId="3" fillId="4" borderId="7" xfId="0" applyNumberFormat="1" applyFont="1" applyFill="1" applyBorder="1" applyAlignment="1">
      <alignment/>
    </xf>
    <xf numFmtId="9" fontId="3" fillId="4" borderId="0" xfId="0" applyNumberFormat="1" applyFont="1" applyFill="1" applyAlignment="1">
      <alignment/>
    </xf>
    <xf numFmtId="3" fontId="2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165" fontId="3" fillId="3" borderId="0" xfId="0" applyNumberFormat="1" applyFont="1" applyFill="1" applyBorder="1" applyAlignment="1">
      <alignment/>
    </xf>
    <xf numFmtId="9" fontId="3" fillId="3" borderId="7" xfId="0" applyNumberFormat="1" applyFont="1" applyFill="1" applyBorder="1" applyAlignment="1">
      <alignment/>
    </xf>
    <xf numFmtId="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164" fontId="3" fillId="3" borderId="0" xfId="0" applyNumberFormat="1" applyFont="1" applyFill="1" applyAlignment="1">
      <alignment/>
    </xf>
    <xf numFmtId="164" fontId="3" fillId="3" borderId="8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9" fontId="2" fillId="0" borderId="7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165" fontId="2" fillId="0" borderId="0" xfId="0" applyNumberFormat="1" applyFont="1" applyBorder="1" applyAlignment="1">
      <alignment/>
    </xf>
    <xf numFmtId="9" fontId="2" fillId="0" borderId="7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8" xfId="0" applyNumberFormat="1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9" fontId="2" fillId="0" borderId="9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64" fontId="2" fillId="0" borderId="9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9" xfId="0" applyNumberFormat="1" applyFont="1" applyFill="1" applyBorder="1" applyAlignment="1">
      <alignment/>
    </xf>
    <xf numFmtId="1" fontId="2" fillId="0" borderId="9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9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164" fontId="3" fillId="0" borderId="12" xfId="0" applyNumberFormat="1" applyFont="1" applyBorder="1" applyAlignment="1">
      <alignment/>
    </xf>
    <xf numFmtId="1" fontId="2" fillId="3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9" fontId="3" fillId="0" borderId="7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65" fontId="3" fillId="0" borderId="0" xfId="0" applyNumberFormat="1" applyFont="1" applyBorder="1" applyAlignment="1">
      <alignment/>
    </xf>
    <xf numFmtId="9" fontId="3" fillId="0" borderId="7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8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6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9" fontId="2" fillId="0" borderId="7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/>
    </xf>
    <xf numFmtId="9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/>
    </xf>
    <xf numFmtId="9" fontId="0" fillId="0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/>
    </xf>
    <xf numFmtId="9" fontId="6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/>
    </xf>
    <xf numFmtId="165" fontId="6" fillId="0" borderId="9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/>
    </xf>
    <xf numFmtId="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9" xfId="0" applyFont="1" applyBorder="1" applyAlignment="1">
      <alignment/>
    </xf>
    <xf numFmtId="9" fontId="0" fillId="0" borderId="9" xfId="0" applyNumberFormat="1" applyFont="1" applyFill="1" applyBorder="1" applyAlignment="1">
      <alignment/>
    </xf>
    <xf numFmtId="164" fontId="0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9" xfId="0" applyBorder="1" applyAlignment="1">
      <alignment/>
    </xf>
    <xf numFmtId="9" fontId="6" fillId="2" borderId="7" xfId="0" applyNumberFormat="1" applyFont="1" applyFill="1" applyBorder="1" applyAlignment="1">
      <alignment/>
    </xf>
    <xf numFmtId="9" fontId="6" fillId="2" borderId="0" xfId="0" applyNumberFormat="1" applyFont="1" applyFill="1" applyAlignment="1">
      <alignment/>
    </xf>
    <xf numFmtId="9" fontId="6" fillId="2" borderId="7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9" fontId="8" fillId="3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9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1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79"/>
  <sheetViews>
    <sheetView tabSelected="1" zoomScale="70" zoomScaleNormal="70" workbookViewId="0" topLeftCell="A1">
      <selection activeCell="B45" sqref="B45"/>
    </sheetView>
  </sheetViews>
  <sheetFormatPr defaultColWidth="9.140625" defaultRowHeight="12.75"/>
  <cols>
    <col min="2" max="2" width="26.7109375" style="0" customWidth="1"/>
    <col min="3" max="3" width="18.7109375" style="0" customWidth="1"/>
    <col min="4" max="4" width="9.7109375" style="0" customWidth="1"/>
    <col min="5" max="5" width="12.7109375" style="0" customWidth="1"/>
    <col min="6" max="6" width="6.8515625" style="0" customWidth="1"/>
    <col min="7" max="7" width="7.57421875" style="0" customWidth="1"/>
    <col min="8" max="8" width="14.421875" style="0" customWidth="1"/>
    <col min="9" max="11" width="13.8515625" style="0" customWidth="1"/>
    <col min="12" max="13" width="14.28125" style="0" customWidth="1"/>
    <col min="14" max="15" width="13.8515625" style="0" customWidth="1"/>
    <col min="16" max="16" width="12.7109375" style="0" customWidth="1"/>
    <col min="17" max="17" width="14.00390625" style="0" customWidth="1"/>
    <col min="18" max="19" width="13.8515625" style="0" customWidth="1"/>
    <col min="20" max="20" width="14.421875" style="0" customWidth="1"/>
    <col min="21" max="27" width="14.00390625" style="0" customWidth="1"/>
    <col min="28" max="29" width="0" style="0" hidden="1" customWidth="1"/>
    <col min="30" max="31" width="13.8515625" style="0" customWidth="1"/>
    <col min="32" max="33" width="14.421875" style="0" customWidth="1"/>
    <col min="34" max="34" width="13.8515625" style="0" customWidth="1"/>
    <col min="35" max="35" width="16.140625" style="0" customWidth="1"/>
    <col min="36" max="39" width="13.57421875" style="0" customWidth="1"/>
    <col min="40" max="41" width="15.421875" style="0" customWidth="1"/>
    <col min="42" max="45" width="13.8515625" style="0" customWidth="1"/>
    <col min="46" max="47" width="15.140625" style="0" customWidth="1"/>
    <col min="48" max="49" width="14.00390625" style="0" customWidth="1"/>
    <col min="50" max="50" width="15.28125" style="0" customWidth="1"/>
    <col min="51" max="51" width="15.57421875" style="0" customWidth="1"/>
    <col min="54" max="54" width="7.28125" style="0" customWidth="1"/>
    <col min="56" max="56" width="10.28125" style="0" customWidth="1"/>
    <col min="57" max="57" width="10.7109375" style="0" customWidth="1"/>
  </cols>
  <sheetData>
    <row r="1" spans="1:60" s="21" customFormat="1" ht="103.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5" t="s">
        <v>13</v>
      </c>
      <c r="O1" s="9" t="s">
        <v>14</v>
      </c>
      <c r="P1" s="7" t="s">
        <v>15</v>
      </c>
      <c r="Q1" s="10" t="s">
        <v>16</v>
      </c>
      <c r="R1" s="11" t="s">
        <v>17</v>
      </c>
      <c r="S1" s="12" t="s">
        <v>18</v>
      </c>
      <c r="T1" s="2" t="s">
        <v>19</v>
      </c>
      <c r="U1" s="13" t="s">
        <v>20</v>
      </c>
      <c r="V1" s="14" t="s">
        <v>21</v>
      </c>
      <c r="W1" s="14" t="s">
        <v>22</v>
      </c>
      <c r="X1" s="15" t="s">
        <v>23</v>
      </c>
      <c r="Y1" s="13" t="s">
        <v>24</v>
      </c>
      <c r="Z1" s="14" t="s">
        <v>25</v>
      </c>
      <c r="AA1" s="14" t="s">
        <v>26</v>
      </c>
      <c r="AB1" s="16" t="s">
        <v>27</v>
      </c>
      <c r="AC1" s="17" t="s">
        <v>28</v>
      </c>
      <c r="AD1" s="11" t="s">
        <v>29</v>
      </c>
      <c r="AE1" s="12" t="s">
        <v>30</v>
      </c>
      <c r="AF1" s="2" t="s">
        <v>31</v>
      </c>
      <c r="AG1" s="13" t="s">
        <v>32</v>
      </c>
      <c r="AH1" s="14" t="s">
        <v>33</v>
      </c>
      <c r="AI1" s="14" t="s">
        <v>34</v>
      </c>
      <c r="AJ1" s="2" t="s">
        <v>35</v>
      </c>
      <c r="AK1" s="13" t="s">
        <v>36</v>
      </c>
      <c r="AL1" s="14" t="s">
        <v>37</v>
      </c>
      <c r="AM1" s="14" t="s">
        <v>38</v>
      </c>
      <c r="AN1" s="16" t="s">
        <v>39</v>
      </c>
      <c r="AO1" s="17" t="s">
        <v>40</v>
      </c>
      <c r="AP1" s="18" t="s">
        <v>41</v>
      </c>
      <c r="AQ1" s="4" t="s">
        <v>42</v>
      </c>
      <c r="AR1" s="2" t="s">
        <v>43</v>
      </c>
      <c r="AS1" s="19" t="s">
        <v>44</v>
      </c>
      <c r="AT1" s="14" t="s">
        <v>45</v>
      </c>
      <c r="AU1" s="16" t="s">
        <v>46</v>
      </c>
      <c r="AV1" s="2" t="s">
        <v>47</v>
      </c>
      <c r="AW1" s="19" t="s">
        <v>48</v>
      </c>
      <c r="AX1" s="14" t="s">
        <v>49</v>
      </c>
      <c r="AY1" s="20" t="s">
        <v>50</v>
      </c>
      <c r="BC1" s="22"/>
      <c r="BD1" s="23"/>
      <c r="BG1" s="22"/>
      <c r="BH1" s="23"/>
    </row>
    <row r="3" spans="1:54" s="26" customFormat="1" ht="15.75">
      <c r="A3" s="24">
        <v>16</v>
      </c>
      <c r="B3" s="25" t="s">
        <v>51</v>
      </c>
      <c r="C3" s="26" t="s">
        <v>52</v>
      </c>
      <c r="D3" s="27">
        <v>1420</v>
      </c>
      <c r="E3" s="28">
        <v>42185450</v>
      </c>
      <c r="F3" s="29"/>
      <c r="G3" s="28">
        <v>968.4</v>
      </c>
      <c r="H3" s="30">
        <v>0</v>
      </c>
      <c r="I3" s="31">
        <v>0</v>
      </c>
      <c r="J3" s="32">
        <v>2995</v>
      </c>
      <c r="K3" s="33">
        <f>J3*$H3</f>
        <v>0</v>
      </c>
      <c r="L3" s="34">
        <f>J3/$G3</f>
        <v>3.092730276745147</v>
      </c>
      <c r="M3" s="35"/>
      <c r="N3" s="32">
        <v>3568</v>
      </c>
      <c r="O3" s="36">
        <f>N3*$I3</f>
        <v>0</v>
      </c>
      <c r="P3" s="34"/>
      <c r="Q3" s="37"/>
      <c r="R3" s="38">
        <v>0</v>
      </c>
      <c r="S3" s="31">
        <v>0</v>
      </c>
      <c r="T3" s="32">
        <v>3102</v>
      </c>
      <c r="U3" s="36">
        <f>T3*R3</f>
        <v>0</v>
      </c>
      <c r="V3" s="34">
        <f>T3/$G3</f>
        <v>3.2032218091697646</v>
      </c>
      <c r="W3" s="34"/>
      <c r="X3" s="39">
        <v>3550</v>
      </c>
      <c r="Y3" s="36">
        <f>X3*S3</f>
        <v>0</v>
      </c>
      <c r="Z3" s="40">
        <f>X3/$G3</f>
        <v>3.6658405617513425</v>
      </c>
      <c r="AA3" s="34"/>
      <c r="AB3" s="34"/>
      <c r="AC3" s="34"/>
      <c r="AD3" s="38">
        <v>0</v>
      </c>
      <c r="AE3" s="31">
        <v>0</v>
      </c>
      <c r="AF3" s="32">
        <v>3299</v>
      </c>
      <c r="AG3" s="36">
        <f>AF3*AD3</f>
        <v>0</v>
      </c>
      <c r="AH3" s="34">
        <f>AF3/$G3</f>
        <v>3.4066501445683603</v>
      </c>
      <c r="AI3" s="35"/>
      <c r="AJ3" s="32">
        <v>3813</v>
      </c>
      <c r="AK3" s="36">
        <f>AJ3*$I3</f>
        <v>0</v>
      </c>
      <c r="AL3" s="34">
        <f>AJ3/$G3</f>
        <v>3.9374225526641884</v>
      </c>
      <c r="AM3" s="35"/>
      <c r="AN3" s="35" t="e">
        <f>AG3/AK3</f>
        <v>#DIV/0!</v>
      </c>
      <c r="AO3" s="41" t="e">
        <f>(AG3-K3)/K3</f>
        <v>#DIV/0!</v>
      </c>
      <c r="AP3" s="38">
        <v>0</v>
      </c>
      <c r="AQ3" s="31">
        <v>0</v>
      </c>
      <c r="AR3" s="26">
        <v>3321</v>
      </c>
      <c r="AS3" s="42">
        <f>AR3*$H3</f>
        <v>0</v>
      </c>
      <c r="AT3" s="43">
        <f>AR3/$G3</f>
        <v>3.429368029739777</v>
      </c>
      <c r="AU3" s="44"/>
      <c r="AV3" s="26">
        <v>3892</v>
      </c>
      <c r="AW3" s="42">
        <f>AV3*$AQ3</f>
        <v>0</v>
      </c>
      <c r="AX3" s="43">
        <f>AV3/$G3</f>
        <v>4.019000413052458</v>
      </c>
      <c r="AY3" s="45"/>
      <c r="AZ3"/>
      <c r="BA3"/>
      <c r="BB3"/>
    </row>
    <row r="4" spans="1:54" s="26" customFormat="1" ht="15.75">
      <c r="A4" s="46"/>
      <c r="C4" s="26" t="s">
        <v>52</v>
      </c>
      <c r="D4" s="27">
        <v>1425</v>
      </c>
      <c r="E4" s="28">
        <v>11899960</v>
      </c>
      <c r="F4" s="29"/>
      <c r="G4" s="28">
        <v>273.2</v>
      </c>
      <c r="H4" s="30">
        <v>0</v>
      </c>
      <c r="I4" s="31">
        <v>0</v>
      </c>
      <c r="J4" s="32">
        <v>2148</v>
      </c>
      <c r="K4" s="33">
        <f>J4*$H4</f>
        <v>0</v>
      </c>
      <c r="L4" s="34">
        <f>J4/$G4</f>
        <v>7.862371888726209</v>
      </c>
      <c r="M4" s="35"/>
      <c r="N4" s="32">
        <v>810</v>
      </c>
      <c r="O4" s="36">
        <f>N4*$I4</f>
        <v>0</v>
      </c>
      <c r="P4" s="34"/>
      <c r="Q4" s="37"/>
      <c r="R4" s="38">
        <v>0</v>
      </c>
      <c r="S4" s="31">
        <v>0</v>
      </c>
      <c r="T4" s="32">
        <v>2153</v>
      </c>
      <c r="U4" s="36">
        <f>T4*R4</f>
        <v>0</v>
      </c>
      <c r="V4" s="34">
        <f>T4/$G4</f>
        <v>7.880673499267936</v>
      </c>
      <c r="W4" s="34"/>
      <c r="X4" s="39">
        <v>807</v>
      </c>
      <c r="Y4" s="36">
        <f>X4*S4</f>
        <v>0</v>
      </c>
      <c r="Z4" s="40">
        <f>X4/$G4</f>
        <v>2.9538799414348462</v>
      </c>
      <c r="AA4" s="34"/>
      <c r="AB4" s="34"/>
      <c r="AC4" s="34"/>
      <c r="AD4" s="38">
        <v>0</v>
      </c>
      <c r="AE4" s="31">
        <v>0</v>
      </c>
      <c r="AF4" s="32">
        <v>2255</v>
      </c>
      <c r="AG4" s="36">
        <f>AF4*AD4</f>
        <v>0</v>
      </c>
      <c r="AH4" s="34">
        <f>AF4/$G4</f>
        <v>8.25402635431918</v>
      </c>
      <c r="AI4" s="35"/>
      <c r="AJ4" s="32">
        <v>849</v>
      </c>
      <c r="AK4" s="36">
        <f>AJ4*$I4</f>
        <v>0</v>
      </c>
      <c r="AL4" s="34">
        <f>AJ4/$G4</f>
        <v>3.107613469985359</v>
      </c>
      <c r="AM4" s="35"/>
      <c r="AN4" s="35" t="e">
        <f>AG4/AK4</f>
        <v>#DIV/0!</v>
      </c>
      <c r="AO4" s="41" t="e">
        <f>(AG4-K4)/K4</f>
        <v>#DIV/0!</v>
      </c>
      <c r="AP4" s="38">
        <v>0</v>
      </c>
      <c r="AQ4" s="31">
        <v>0</v>
      </c>
      <c r="AR4" s="26">
        <v>2271</v>
      </c>
      <c r="AS4" s="42">
        <f>AR4*$H4</f>
        <v>0</v>
      </c>
      <c r="AT4" s="43">
        <f>AR4/$G4</f>
        <v>8.312591508052709</v>
      </c>
      <c r="AU4" s="44"/>
      <c r="AV4" s="26">
        <v>851</v>
      </c>
      <c r="AW4" s="42">
        <f>AV4*$AQ4</f>
        <v>0</v>
      </c>
      <c r="AX4" s="43">
        <f>AV4/$G4</f>
        <v>3.11493411420205</v>
      </c>
      <c r="AY4" s="45"/>
      <c r="AZ4"/>
      <c r="BA4"/>
      <c r="BB4"/>
    </row>
    <row r="5" spans="1:54" s="26" customFormat="1" ht="15.75">
      <c r="A5" s="46"/>
      <c r="C5" s="26" t="s">
        <v>52</v>
      </c>
      <c r="D5" s="27">
        <v>1423</v>
      </c>
      <c r="E5" s="28">
        <v>7395950</v>
      </c>
      <c r="F5" s="29"/>
      <c r="G5" s="28">
        <v>169.8</v>
      </c>
      <c r="H5" s="30">
        <v>0</v>
      </c>
      <c r="I5" s="31">
        <v>0</v>
      </c>
      <c r="J5" s="32">
        <v>3422</v>
      </c>
      <c r="K5" s="33">
        <f>J5*$H5</f>
        <v>0</v>
      </c>
      <c r="L5" s="34">
        <f>J5/$G5</f>
        <v>20.153121319199055</v>
      </c>
      <c r="M5" s="35"/>
      <c r="N5" s="32">
        <v>957</v>
      </c>
      <c r="O5" s="36">
        <f>N5*$I5</f>
        <v>0</v>
      </c>
      <c r="P5" s="34"/>
      <c r="Q5" s="37"/>
      <c r="R5" s="38">
        <v>0</v>
      </c>
      <c r="S5" s="31">
        <v>0</v>
      </c>
      <c r="T5" s="32">
        <v>3431</v>
      </c>
      <c r="U5" s="36">
        <f>T5*R5</f>
        <v>0</v>
      </c>
      <c r="V5" s="34">
        <f>T5/$G5</f>
        <v>20.20612485276796</v>
      </c>
      <c r="W5" s="34"/>
      <c r="X5" s="39">
        <v>951</v>
      </c>
      <c r="Y5" s="36">
        <f>X5*S5</f>
        <v>0</v>
      </c>
      <c r="Z5" s="40">
        <f>X5/$G5</f>
        <v>5.6007067137809186</v>
      </c>
      <c r="AA5" s="34"/>
      <c r="AB5" s="34"/>
      <c r="AC5" s="34"/>
      <c r="AD5" s="38">
        <v>0</v>
      </c>
      <c r="AE5" s="31">
        <v>0</v>
      </c>
      <c r="AF5" s="32">
        <v>3693</v>
      </c>
      <c r="AG5" s="36">
        <f>AF5*AD5</f>
        <v>0</v>
      </c>
      <c r="AH5" s="34">
        <f>AF5/$G5</f>
        <v>21.74911660777385</v>
      </c>
      <c r="AI5" s="35"/>
      <c r="AJ5" s="32">
        <v>1752</v>
      </c>
      <c r="AK5" s="36">
        <f>AJ5*$I5</f>
        <v>0</v>
      </c>
      <c r="AL5" s="34">
        <f>AJ5/$G5</f>
        <v>10.318021201413426</v>
      </c>
      <c r="AM5" s="35"/>
      <c r="AN5" s="35" t="e">
        <f>AG5/AK5</f>
        <v>#DIV/0!</v>
      </c>
      <c r="AO5" s="41" t="e">
        <f>(AG5-K5)/K5</f>
        <v>#DIV/0!</v>
      </c>
      <c r="AP5" s="38">
        <v>0</v>
      </c>
      <c r="AQ5" s="31">
        <v>0</v>
      </c>
      <c r="AR5" s="26">
        <v>3725</v>
      </c>
      <c r="AS5" s="42">
        <f>AR5*$H5</f>
        <v>0</v>
      </c>
      <c r="AT5" s="43">
        <f>AR5/$G5</f>
        <v>21.937573616018845</v>
      </c>
      <c r="AU5" s="44"/>
      <c r="AV5" s="26">
        <v>1877</v>
      </c>
      <c r="AW5" s="42">
        <f>AV5*$AQ5</f>
        <v>0</v>
      </c>
      <c r="AX5" s="43">
        <f>AV5/$G5</f>
        <v>11.054181389870434</v>
      </c>
      <c r="AY5" s="45"/>
      <c r="AZ5"/>
      <c r="BA5"/>
      <c r="BB5"/>
    </row>
    <row r="6" spans="1:54" s="26" customFormat="1" ht="15.75">
      <c r="A6" s="46"/>
      <c r="C6" s="26" t="s">
        <v>52</v>
      </c>
      <c r="D6" s="27">
        <v>1421</v>
      </c>
      <c r="E6" s="28">
        <v>22545650</v>
      </c>
      <c r="F6" s="29"/>
      <c r="G6" s="28">
        <v>517.6</v>
      </c>
      <c r="H6" s="30">
        <v>0</v>
      </c>
      <c r="I6" s="31">
        <v>0</v>
      </c>
      <c r="J6" s="32">
        <v>1177</v>
      </c>
      <c r="K6" s="33">
        <f>J6*$H6</f>
        <v>0</v>
      </c>
      <c r="L6" s="34">
        <f>J6/$G6</f>
        <v>2.273956723338485</v>
      </c>
      <c r="M6" s="35"/>
      <c r="N6" s="32">
        <v>4179</v>
      </c>
      <c r="O6" s="36">
        <f>N6*$I6</f>
        <v>0</v>
      </c>
      <c r="P6" s="34"/>
      <c r="Q6" s="37"/>
      <c r="R6" s="38">
        <v>0</v>
      </c>
      <c r="S6" s="31">
        <v>0</v>
      </c>
      <c r="T6" s="47">
        <v>1180</v>
      </c>
      <c r="U6" s="36">
        <f>T6*R6</f>
        <v>0</v>
      </c>
      <c r="V6" s="34">
        <f>T6/$G6</f>
        <v>2.2797527047913446</v>
      </c>
      <c r="W6" s="34"/>
      <c r="X6" s="39">
        <v>4214</v>
      </c>
      <c r="Y6" s="36">
        <f>X6*S6</f>
        <v>0</v>
      </c>
      <c r="Z6" s="40">
        <f>X6/$G6</f>
        <v>8.141421947449768</v>
      </c>
      <c r="AA6" s="34"/>
      <c r="AB6" s="34"/>
      <c r="AC6" s="34"/>
      <c r="AD6" s="38">
        <v>0</v>
      </c>
      <c r="AE6" s="31">
        <v>0</v>
      </c>
      <c r="AF6" s="32">
        <v>2047</v>
      </c>
      <c r="AG6" s="36">
        <f>AF6*AD6</f>
        <v>0</v>
      </c>
      <c r="AH6" s="34">
        <f>AF6/$G6</f>
        <v>3.9547913446676968</v>
      </c>
      <c r="AI6" s="35"/>
      <c r="AJ6" s="32">
        <v>4500</v>
      </c>
      <c r="AK6" s="36">
        <f>AJ6*$I6</f>
        <v>0</v>
      </c>
      <c r="AL6" s="34">
        <f>AJ6/$G6</f>
        <v>8.693972179289027</v>
      </c>
      <c r="AM6" s="35"/>
      <c r="AN6" s="35" t="e">
        <f>AG6/AK6</f>
        <v>#DIV/0!</v>
      </c>
      <c r="AO6" s="41" t="e">
        <f>(AG6-K6)/K6</f>
        <v>#DIV/0!</v>
      </c>
      <c r="AP6" s="38">
        <v>0</v>
      </c>
      <c r="AQ6" s="31">
        <v>0</v>
      </c>
      <c r="AR6" s="26">
        <v>2148</v>
      </c>
      <c r="AS6" s="42">
        <f>AR6*$H6</f>
        <v>0</v>
      </c>
      <c r="AT6" s="43">
        <f>AR6/$G6</f>
        <v>4.149922720247295</v>
      </c>
      <c r="AU6" s="44"/>
      <c r="AV6" s="26">
        <v>4511</v>
      </c>
      <c r="AW6" s="42">
        <f>AV6*$AQ6</f>
        <v>0</v>
      </c>
      <c r="AX6" s="43">
        <f>AV6/$G6</f>
        <v>8.715224111282843</v>
      </c>
      <c r="AY6" s="45"/>
      <c r="AZ6"/>
      <c r="BA6"/>
      <c r="BB6"/>
    </row>
    <row r="7" spans="1:54" s="26" customFormat="1" ht="15.75">
      <c r="A7" s="46"/>
      <c r="C7" s="26" t="s">
        <v>52</v>
      </c>
      <c r="D7" s="27">
        <v>1422</v>
      </c>
      <c r="E7" s="28">
        <v>5207836</v>
      </c>
      <c r="F7" s="29"/>
      <c r="G7" s="28">
        <v>119.6</v>
      </c>
      <c r="H7" s="48">
        <v>1</v>
      </c>
      <c r="I7" s="49">
        <v>1</v>
      </c>
      <c r="J7" s="32">
        <v>11554</v>
      </c>
      <c r="K7" s="33">
        <f>J7*$H7</f>
        <v>11554</v>
      </c>
      <c r="L7" s="34">
        <f>J7/$G7</f>
        <v>96.60535117056857</v>
      </c>
      <c r="M7" s="35"/>
      <c r="N7" s="32">
        <v>1498</v>
      </c>
      <c r="O7" s="36">
        <f>N7*$I7</f>
        <v>1498</v>
      </c>
      <c r="P7" s="34"/>
      <c r="Q7" s="37"/>
      <c r="R7" s="50">
        <v>1</v>
      </c>
      <c r="S7" s="51">
        <v>1</v>
      </c>
      <c r="T7" s="47">
        <v>11993</v>
      </c>
      <c r="U7" s="36">
        <f>T7*R7</f>
        <v>11993</v>
      </c>
      <c r="V7" s="34">
        <f>T7/$G7</f>
        <v>100.27591973244148</v>
      </c>
      <c r="W7" s="34"/>
      <c r="X7" s="39">
        <v>1479</v>
      </c>
      <c r="Y7" s="36">
        <f>X7*S7</f>
        <v>1479</v>
      </c>
      <c r="Z7" s="40">
        <f>X7/$G7</f>
        <v>12.366220735785953</v>
      </c>
      <c r="AA7" s="34"/>
      <c r="AB7" s="34"/>
      <c r="AC7" s="34"/>
      <c r="AD7" s="50">
        <v>1</v>
      </c>
      <c r="AE7" s="51">
        <v>1</v>
      </c>
      <c r="AF7" s="32">
        <v>12842</v>
      </c>
      <c r="AG7" s="36">
        <f>AF7*AD7</f>
        <v>12842</v>
      </c>
      <c r="AH7" s="34">
        <f>AF7/$G7</f>
        <v>107.37458193979934</v>
      </c>
      <c r="AI7" s="35"/>
      <c r="AJ7" s="32">
        <v>1530</v>
      </c>
      <c r="AK7" s="36">
        <f>AJ7*$I7</f>
        <v>1530</v>
      </c>
      <c r="AL7" s="34">
        <f>AJ7/$G7</f>
        <v>12.792642140468228</v>
      </c>
      <c r="AM7" s="35"/>
      <c r="AN7" s="35">
        <f>AG7/AK7</f>
        <v>8.393464052287582</v>
      </c>
      <c r="AO7" s="41">
        <f>(AG7-K7)/K7</f>
        <v>0.1114765449195084</v>
      </c>
      <c r="AP7" s="52">
        <v>1</v>
      </c>
      <c r="AQ7" s="53">
        <v>1</v>
      </c>
      <c r="AR7" s="26">
        <v>12857</v>
      </c>
      <c r="AS7" s="42">
        <f>AR7*$H7</f>
        <v>12857</v>
      </c>
      <c r="AT7" s="43">
        <f>AR7/$G7</f>
        <v>107.5</v>
      </c>
      <c r="AU7" s="44"/>
      <c r="AV7" s="26">
        <v>1533</v>
      </c>
      <c r="AW7" s="42">
        <f>AV7*$AQ7</f>
        <v>1533</v>
      </c>
      <c r="AX7" s="43">
        <f>AV7/$G7</f>
        <v>12.817725752508363</v>
      </c>
      <c r="AY7" s="45"/>
      <c r="AZ7"/>
      <c r="BA7"/>
      <c r="BB7"/>
    </row>
    <row r="8" spans="1:54" s="26" customFormat="1" ht="15.75">
      <c r="A8" s="46"/>
      <c r="D8" s="27"/>
      <c r="E8" s="28"/>
      <c r="F8" s="29"/>
      <c r="G8" s="28"/>
      <c r="H8" s="54"/>
      <c r="I8" s="55"/>
      <c r="J8" s="32"/>
      <c r="K8" s="33"/>
      <c r="L8" s="34"/>
      <c r="M8" s="35"/>
      <c r="N8" s="32"/>
      <c r="O8" s="36"/>
      <c r="P8" s="34"/>
      <c r="Q8" s="37"/>
      <c r="R8" s="56"/>
      <c r="S8" s="57"/>
      <c r="T8" s="32"/>
      <c r="U8" s="34"/>
      <c r="V8" s="34"/>
      <c r="W8" s="34"/>
      <c r="X8" s="39"/>
      <c r="Y8" s="34"/>
      <c r="Z8" s="34"/>
      <c r="AA8" s="34"/>
      <c r="AB8" s="34"/>
      <c r="AC8" s="34"/>
      <c r="AD8" s="56"/>
      <c r="AE8" s="57"/>
      <c r="AF8" s="32"/>
      <c r="AG8" s="36"/>
      <c r="AH8" s="34"/>
      <c r="AI8" s="35"/>
      <c r="AJ8" s="32"/>
      <c r="AK8" s="36"/>
      <c r="AL8" s="34"/>
      <c r="AM8" s="35"/>
      <c r="AN8" s="35"/>
      <c r="AO8" s="41"/>
      <c r="AP8" s="58"/>
      <c r="AQ8" s="59"/>
      <c r="AS8" s="42"/>
      <c r="AT8" s="43"/>
      <c r="AU8" s="44"/>
      <c r="AW8" s="42"/>
      <c r="AX8" s="43"/>
      <c r="AY8" s="45"/>
      <c r="AZ8"/>
      <c r="BA8"/>
      <c r="BB8"/>
    </row>
    <row r="9" spans="1:51" s="61" customFormat="1" ht="15.75">
      <c r="A9" s="60"/>
      <c r="B9" s="61" t="s">
        <v>53</v>
      </c>
      <c r="D9" s="62"/>
      <c r="F9" s="63">
        <f>G9/640</f>
        <v>3.2009374999999998</v>
      </c>
      <c r="G9" s="61">
        <f>SUM(G3:G8)</f>
        <v>2048.6</v>
      </c>
      <c r="H9" s="64"/>
      <c r="I9" s="65"/>
      <c r="J9" s="66">
        <f>SUM(J3:J8)</f>
        <v>21296</v>
      </c>
      <c r="K9" s="67">
        <f>SUM(K3:K7)</f>
        <v>11554</v>
      </c>
      <c r="L9" s="68">
        <f>J9/$G9</f>
        <v>10.395391975007323</v>
      </c>
      <c r="M9" s="69">
        <f>K9/$G11</f>
        <v>26.259090909090908</v>
      </c>
      <c r="N9" s="66">
        <f>SUM(N3:N8)</f>
        <v>11012</v>
      </c>
      <c r="O9" s="67">
        <f>SUM(O3:O7)</f>
        <v>1498</v>
      </c>
      <c r="P9" s="68">
        <f>N9/$G9</f>
        <v>5.3753783071365815</v>
      </c>
      <c r="Q9" s="70">
        <f>O9/G11</f>
        <v>3.4045454545454548</v>
      </c>
      <c r="R9" s="71"/>
      <c r="S9" s="72"/>
      <c r="T9" s="73">
        <f>SUM(T3:T8)</f>
        <v>21859</v>
      </c>
      <c r="U9" s="74">
        <f>SUM(U3:U8)</f>
        <v>11993</v>
      </c>
      <c r="V9" s="68">
        <f>T9/G9</f>
        <v>10.67021380454945</v>
      </c>
      <c r="W9" s="69">
        <f>U9/$G11</f>
        <v>27.256818181818183</v>
      </c>
      <c r="X9" s="73">
        <f>SUM(X3:X8)</f>
        <v>11001</v>
      </c>
      <c r="Y9" s="73">
        <f>SUM(Y3:Y8)</f>
        <v>1479</v>
      </c>
      <c r="Z9" s="68">
        <f>X9/G9</f>
        <v>5.3700087864883335</v>
      </c>
      <c r="AA9" s="69">
        <f>Y9/G11</f>
        <v>3.3613636363636363</v>
      </c>
      <c r="AB9" s="68"/>
      <c r="AC9" s="68"/>
      <c r="AD9" s="71"/>
      <c r="AE9" s="72"/>
      <c r="AF9" s="66">
        <f>SUM(AF3:AF8)</f>
        <v>24136</v>
      </c>
      <c r="AG9" s="67">
        <f>SUM(AG3:AG7)</f>
        <v>12842</v>
      </c>
      <c r="AH9" s="68">
        <f>AF9/$G9</f>
        <v>11.781704578736699</v>
      </c>
      <c r="AI9" s="69">
        <f>AG9/$G11</f>
        <v>29.186363636363637</v>
      </c>
      <c r="AJ9" s="66">
        <f>SUM(AJ3:AJ8)</f>
        <v>12444</v>
      </c>
      <c r="AK9" s="67">
        <f>SUM(AK3:AK7)</f>
        <v>1530</v>
      </c>
      <c r="AL9" s="68">
        <f>AJ9/$G9</f>
        <v>6.074392267890267</v>
      </c>
      <c r="AM9" s="69">
        <f>AK9/$G11</f>
        <v>3.477272727272727</v>
      </c>
      <c r="AN9" s="69">
        <f>SUM(AG9/AK9)</f>
        <v>8.393464052287582</v>
      </c>
      <c r="AO9" s="75">
        <f>SUM(AG9-K9)/K9</f>
        <v>0.1114765449195084</v>
      </c>
      <c r="AP9" s="76"/>
      <c r="AQ9" s="77"/>
      <c r="AR9" s="61">
        <f>SUM(AR3:AR8)</f>
        <v>24322</v>
      </c>
      <c r="AS9" s="78">
        <f>SUM(AS3:AS7)</f>
        <v>12857</v>
      </c>
      <c r="AT9" s="63">
        <f>AR9/$G9</f>
        <v>11.872498291516157</v>
      </c>
      <c r="AU9" s="79">
        <f>AS9/$G11</f>
        <v>29.220454545454544</v>
      </c>
      <c r="AV9" s="61">
        <f>SUM(AV3:AV8)</f>
        <v>12664</v>
      </c>
      <c r="AW9" s="78">
        <f>SUM(AW3:AW7)</f>
        <v>1533</v>
      </c>
      <c r="AX9" s="63">
        <f>AV9/$G9</f>
        <v>6.1817826808552185</v>
      </c>
      <c r="AY9" s="80">
        <f>AW9/$G11</f>
        <v>3.484090909090909</v>
      </c>
    </row>
    <row r="10" spans="1:54" s="26" customFormat="1" ht="15.75">
      <c r="A10" s="46"/>
      <c r="D10" s="27"/>
      <c r="E10" s="28"/>
      <c r="F10" s="29"/>
      <c r="G10" s="28"/>
      <c r="H10" s="54"/>
      <c r="I10" s="55"/>
      <c r="J10" s="32"/>
      <c r="K10" s="33"/>
      <c r="L10" s="34"/>
      <c r="M10" s="35"/>
      <c r="N10" s="32"/>
      <c r="O10" s="36"/>
      <c r="P10" s="34"/>
      <c r="Q10" s="37"/>
      <c r="R10" s="56"/>
      <c r="S10" s="57"/>
      <c r="T10" s="32"/>
      <c r="U10" s="34"/>
      <c r="V10" s="34"/>
      <c r="W10" s="34"/>
      <c r="X10" s="39"/>
      <c r="Y10" s="34"/>
      <c r="Z10" s="34"/>
      <c r="AA10" s="34"/>
      <c r="AB10" s="34"/>
      <c r="AC10" s="34"/>
      <c r="AD10" s="56"/>
      <c r="AE10" s="57"/>
      <c r="AF10" s="32"/>
      <c r="AG10" s="36"/>
      <c r="AH10" s="34"/>
      <c r="AI10" s="35"/>
      <c r="AJ10" s="32"/>
      <c r="AK10" s="36"/>
      <c r="AL10" s="34"/>
      <c r="AM10" s="35"/>
      <c r="AN10" s="35"/>
      <c r="AO10" s="41"/>
      <c r="AP10" s="58"/>
      <c r="AQ10" s="59"/>
      <c r="AS10" s="42"/>
      <c r="AT10" s="43"/>
      <c r="AU10" s="35"/>
      <c r="AW10" s="42"/>
      <c r="AX10" s="43"/>
      <c r="AY10" s="45"/>
      <c r="AZ10"/>
      <c r="BA10"/>
      <c r="BB10"/>
    </row>
    <row r="11" spans="1:51" s="25" customFormat="1" ht="15.75">
      <c r="A11" s="46"/>
      <c r="B11" s="25" t="s">
        <v>54</v>
      </c>
      <c r="D11" s="81"/>
      <c r="E11" s="82"/>
      <c r="F11" s="83">
        <v>0.7</v>
      </c>
      <c r="G11" s="82">
        <v>440</v>
      </c>
      <c r="H11" s="84"/>
      <c r="I11" s="85"/>
      <c r="K11" s="86">
        <v>16424</v>
      </c>
      <c r="L11" s="87">
        <v>37.3</v>
      </c>
      <c r="M11" s="87"/>
      <c r="N11" s="86">
        <v>5858</v>
      </c>
      <c r="O11" s="88"/>
      <c r="P11" s="87">
        <v>13.3</v>
      </c>
      <c r="Q11" s="89"/>
      <c r="R11" s="90"/>
      <c r="S11" s="91"/>
      <c r="U11" s="87"/>
      <c r="V11" s="87"/>
      <c r="W11" s="87"/>
      <c r="X11" s="88"/>
      <c r="Y11" s="87"/>
      <c r="Z11" s="87"/>
      <c r="AA11" s="87"/>
      <c r="AB11" s="87"/>
      <c r="AC11" s="87"/>
      <c r="AD11" s="90"/>
      <c r="AE11" s="91"/>
      <c r="AG11" s="86">
        <v>17514</v>
      </c>
      <c r="AI11" s="87">
        <v>39.8</v>
      </c>
      <c r="AJ11" s="86">
        <v>8593</v>
      </c>
      <c r="AK11" s="88"/>
      <c r="AM11" s="87">
        <v>19.5</v>
      </c>
      <c r="AN11" s="87">
        <v>2</v>
      </c>
      <c r="AO11" s="92">
        <v>0.66</v>
      </c>
      <c r="AP11" s="93"/>
      <c r="AQ11" s="84"/>
      <c r="AT11" s="94"/>
      <c r="AU11" s="94"/>
      <c r="AX11" s="94"/>
      <c r="AY11" s="95"/>
    </row>
    <row r="12" spans="1:51" s="25" customFormat="1" ht="15.75">
      <c r="A12" s="46"/>
      <c r="D12" s="81"/>
      <c r="E12" s="82"/>
      <c r="F12" s="83"/>
      <c r="G12" s="82"/>
      <c r="H12" s="84"/>
      <c r="I12" s="85"/>
      <c r="K12" s="86"/>
      <c r="L12" s="87"/>
      <c r="M12" s="87"/>
      <c r="N12" s="86"/>
      <c r="O12" s="88"/>
      <c r="P12" s="87"/>
      <c r="Q12" s="89"/>
      <c r="R12" s="90"/>
      <c r="S12" s="91"/>
      <c r="U12" s="87"/>
      <c r="V12" s="87"/>
      <c r="W12" s="87"/>
      <c r="X12" s="88"/>
      <c r="Y12" s="87"/>
      <c r="Z12" s="87"/>
      <c r="AA12" s="87"/>
      <c r="AB12" s="87"/>
      <c r="AC12" s="87"/>
      <c r="AD12" s="90"/>
      <c r="AE12" s="91"/>
      <c r="AG12" s="86"/>
      <c r="AI12" s="87"/>
      <c r="AJ12" s="86"/>
      <c r="AK12" s="88"/>
      <c r="AM12" s="87"/>
      <c r="AN12" s="87"/>
      <c r="AO12" s="92"/>
      <c r="AP12" s="93"/>
      <c r="AQ12" s="84"/>
      <c r="AT12" s="94"/>
      <c r="AU12" s="94"/>
      <c r="AX12" s="94"/>
      <c r="AY12" s="95"/>
    </row>
    <row r="13" spans="1:51" s="25" customFormat="1" ht="16.5" thickBot="1">
      <c r="A13" s="46"/>
      <c r="D13" s="81"/>
      <c r="E13" s="82"/>
      <c r="F13" s="83"/>
      <c r="G13" s="82"/>
      <c r="H13" s="84"/>
      <c r="I13" s="85"/>
      <c r="K13" s="86"/>
      <c r="L13" s="87"/>
      <c r="M13" s="87"/>
      <c r="N13" s="86"/>
      <c r="O13" s="88"/>
      <c r="P13" s="87"/>
      <c r="Q13" s="89"/>
      <c r="R13" s="90"/>
      <c r="S13" s="91"/>
      <c r="U13" s="87"/>
      <c r="V13" s="87"/>
      <c r="W13" s="87"/>
      <c r="X13" s="88"/>
      <c r="Y13" s="87"/>
      <c r="Z13" s="87"/>
      <c r="AA13" s="87"/>
      <c r="AB13" s="87"/>
      <c r="AC13" s="87"/>
      <c r="AD13" s="90"/>
      <c r="AE13" s="91"/>
      <c r="AG13" s="86"/>
      <c r="AI13" s="87"/>
      <c r="AJ13" s="86"/>
      <c r="AK13" s="88"/>
      <c r="AM13" s="87"/>
      <c r="AN13" s="87"/>
      <c r="AO13" s="92"/>
      <c r="AP13" s="93"/>
      <c r="AQ13" s="84"/>
      <c r="AT13" s="94"/>
      <c r="AU13" s="94"/>
      <c r="AX13" s="94"/>
      <c r="AY13" s="95"/>
    </row>
    <row r="14" spans="1:51" s="97" customFormat="1" ht="16.5" thickTop="1">
      <c r="A14" s="96"/>
      <c r="D14" s="98"/>
      <c r="E14" s="99"/>
      <c r="F14" s="100"/>
      <c r="G14" s="99"/>
      <c r="H14" s="101"/>
      <c r="I14" s="101"/>
      <c r="K14" s="102"/>
      <c r="L14" s="103"/>
      <c r="M14" s="104"/>
      <c r="O14" s="105"/>
      <c r="P14" s="103"/>
      <c r="Q14" s="106"/>
      <c r="R14" s="107"/>
      <c r="S14" s="108"/>
      <c r="U14" s="103"/>
      <c r="V14" s="103"/>
      <c r="W14" s="103"/>
      <c r="X14" s="109"/>
      <c r="Y14" s="103"/>
      <c r="Z14" s="103"/>
      <c r="AA14" s="103"/>
      <c r="AB14" s="103"/>
      <c r="AC14" s="103"/>
      <c r="AD14" s="107"/>
      <c r="AE14" s="108"/>
      <c r="AG14" s="105"/>
      <c r="AH14" s="103"/>
      <c r="AI14" s="104"/>
      <c r="AK14" s="105"/>
      <c r="AL14" s="103"/>
      <c r="AM14" s="104"/>
      <c r="AN14" s="104"/>
      <c r="AO14" s="110"/>
      <c r="AP14" s="111"/>
      <c r="AQ14" s="112"/>
      <c r="AS14" s="113"/>
      <c r="AT14" s="103"/>
      <c r="AU14" s="104"/>
      <c r="AW14" s="113"/>
      <c r="AX14" s="103"/>
      <c r="AY14" s="114"/>
    </row>
    <row r="15" spans="1:54" s="26" customFormat="1" ht="15.75">
      <c r="A15" s="24">
        <v>22</v>
      </c>
      <c r="B15" s="25" t="s">
        <v>55</v>
      </c>
      <c r="C15" s="26" t="s">
        <v>52</v>
      </c>
      <c r="D15" s="27">
        <v>1741</v>
      </c>
      <c r="E15" s="28">
        <v>33225490</v>
      </c>
      <c r="F15" s="29"/>
      <c r="G15" s="28">
        <v>762.8</v>
      </c>
      <c r="H15" s="30">
        <v>0</v>
      </c>
      <c r="I15" s="31">
        <v>0</v>
      </c>
      <c r="J15" s="32">
        <v>9662</v>
      </c>
      <c r="K15" s="33">
        <f>J15*$H15</f>
        <v>0</v>
      </c>
      <c r="L15" s="34">
        <f>J15/$G15</f>
        <v>12.666491872050342</v>
      </c>
      <c r="M15" s="35"/>
      <c r="N15" s="32">
        <v>2390</v>
      </c>
      <c r="O15" s="36">
        <f>N15*$I15</f>
        <v>0</v>
      </c>
      <c r="P15" s="34"/>
      <c r="Q15" s="37"/>
      <c r="R15" s="38">
        <v>0</v>
      </c>
      <c r="S15" s="31">
        <v>0</v>
      </c>
      <c r="T15" s="32">
        <v>9557</v>
      </c>
      <c r="U15" s="36">
        <f>T15*R15</f>
        <v>0</v>
      </c>
      <c r="V15" s="34">
        <f>T15/$G15</f>
        <v>12.52884111169376</v>
      </c>
      <c r="W15" s="34"/>
      <c r="X15" s="39">
        <v>2598</v>
      </c>
      <c r="Y15" s="36">
        <f>X15*S15</f>
        <v>0</v>
      </c>
      <c r="Z15" s="40">
        <f>X15/$G15</f>
        <v>3.4058730991085477</v>
      </c>
      <c r="AA15" s="34"/>
      <c r="AB15" s="34"/>
      <c r="AC15" s="34"/>
      <c r="AD15" s="38">
        <v>0</v>
      </c>
      <c r="AE15" s="31">
        <v>0</v>
      </c>
      <c r="AF15" s="32">
        <v>12052</v>
      </c>
      <c r="AG15" s="36">
        <f>AF15*AD15</f>
        <v>0</v>
      </c>
      <c r="AH15" s="34">
        <f>AF15/$G15</f>
        <v>15.799685369690614</v>
      </c>
      <c r="AI15" s="35"/>
      <c r="AJ15" s="32">
        <v>2852</v>
      </c>
      <c r="AK15" s="36">
        <f>AJ15*$I15</f>
        <v>0</v>
      </c>
      <c r="AL15" s="34">
        <f>AJ15/$G15</f>
        <v>3.7388568432092293</v>
      </c>
      <c r="AM15" s="35"/>
      <c r="AN15" s="35" t="e">
        <f>AG15/AK15</f>
        <v>#DIV/0!</v>
      </c>
      <c r="AO15" s="41" t="e">
        <f>(AG15-K15)/K15</f>
        <v>#DIV/0!</v>
      </c>
      <c r="AP15" s="38">
        <v>0</v>
      </c>
      <c r="AQ15" s="31">
        <v>0</v>
      </c>
      <c r="AR15" s="26">
        <v>12175</v>
      </c>
      <c r="AS15" s="42">
        <f>AR15*$H15</f>
        <v>0</v>
      </c>
      <c r="AT15" s="43">
        <f>AR15/$G15</f>
        <v>15.96093340325118</v>
      </c>
      <c r="AU15" s="44"/>
      <c r="AV15" s="26">
        <v>2862</v>
      </c>
      <c r="AW15" s="42">
        <f>AV15*$AQ15</f>
        <v>0</v>
      </c>
      <c r="AX15" s="43">
        <f>AV15/$G15</f>
        <v>3.751966439433666</v>
      </c>
      <c r="AY15" s="45"/>
      <c r="AZ15"/>
      <c r="BA15"/>
      <c r="BB15"/>
    </row>
    <row r="16" spans="1:54" s="26" customFormat="1" ht="15.75">
      <c r="A16" s="46"/>
      <c r="C16" s="26" t="s">
        <v>52</v>
      </c>
      <c r="D16" s="27">
        <v>1730</v>
      </c>
      <c r="E16" s="28">
        <v>5120600</v>
      </c>
      <c r="F16" s="29"/>
      <c r="G16" s="28">
        <v>117.6</v>
      </c>
      <c r="H16" s="48">
        <v>1</v>
      </c>
      <c r="I16" s="49">
        <v>1</v>
      </c>
      <c r="J16" s="32">
        <v>3352</v>
      </c>
      <c r="K16" s="33">
        <f>J16*$H16</f>
        <v>3352</v>
      </c>
      <c r="L16" s="34">
        <f>J16/$G16</f>
        <v>28.50340136054422</v>
      </c>
      <c r="M16" s="35"/>
      <c r="N16" s="32">
        <v>0</v>
      </c>
      <c r="O16" s="36">
        <f>N16*$I16</f>
        <v>0</v>
      </c>
      <c r="P16" s="34"/>
      <c r="Q16" s="37"/>
      <c r="R16" s="50">
        <v>1</v>
      </c>
      <c r="S16" s="51">
        <v>1</v>
      </c>
      <c r="T16" s="32">
        <v>3807</v>
      </c>
      <c r="U16" s="36">
        <f>T16*R16</f>
        <v>3807</v>
      </c>
      <c r="V16" s="34">
        <f>T16/$G16</f>
        <v>32.37244897959184</v>
      </c>
      <c r="W16" s="34"/>
      <c r="X16" s="39">
        <v>0</v>
      </c>
      <c r="Y16" s="36">
        <f>X16*S16</f>
        <v>0</v>
      </c>
      <c r="Z16" s="40">
        <f>X16/$G16</f>
        <v>0</v>
      </c>
      <c r="AA16" s="34"/>
      <c r="AB16" s="34"/>
      <c r="AC16" s="34"/>
      <c r="AD16" s="50">
        <v>1</v>
      </c>
      <c r="AE16" s="51">
        <v>1</v>
      </c>
      <c r="AF16" s="32">
        <v>5262</v>
      </c>
      <c r="AG16" s="36">
        <f>AF16*AD16</f>
        <v>5262</v>
      </c>
      <c r="AH16" s="34">
        <f>AF16/$G16</f>
        <v>44.744897959183675</v>
      </c>
      <c r="AI16" s="35"/>
      <c r="AJ16" s="32">
        <v>443</v>
      </c>
      <c r="AK16" s="36">
        <f>AJ16*$I16</f>
        <v>443</v>
      </c>
      <c r="AL16" s="34">
        <f>AJ16/$G16</f>
        <v>3.7670068027210886</v>
      </c>
      <c r="AM16" s="35"/>
      <c r="AN16" s="35">
        <f>AG16/AK16</f>
        <v>11.878103837471784</v>
      </c>
      <c r="AO16" s="41">
        <f>(AG16-K16)/K16</f>
        <v>0.5698090692124105</v>
      </c>
      <c r="AP16" s="52">
        <v>1</v>
      </c>
      <c r="AQ16" s="53">
        <v>1</v>
      </c>
      <c r="AR16" s="26">
        <v>5364</v>
      </c>
      <c r="AS16" s="42">
        <f>AR16*$H16</f>
        <v>5364</v>
      </c>
      <c r="AT16" s="43">
        <f>AR16/$G16</f>
        <v>45.61224489795919</v>
      </c>
      <c r="AU16" s="44"/>
      <c r="AV16" s="26">
        <v>647</v>
      </c>
      <c r="AW16" s="42">
        <f>AV16*$AQ16</f>
        <v>647</v>
      </c>
      <c r="AX16" s="43">
        <f>AV16/$G16</f>
        <v>5.501700680272109</v>
      </c>
      <c r="AY16" s="45"/>
      <c r="AZ16"/>
      <c r="BA16"/>
      <c r="BB16"/>
    </row>
    <row r="17" spans="1:54" s="26" customFormat="1" ht="15.75">
      <c r="A17" s="46"/>
      <c r="C17" s="26" t="s">
        <v>52</v>
      </c>
      <c r="D17" s="27">
        <v>1732</v>
      </c>
      <c r="E17" s="28">
        <v>9712062</v>
      </c>
      <c r="F17" s="29"/>
      <c r="G17" s="28">
        <v>223</v>
      </c>
      <c r="H17" s="48">
        <v>1</v>
      </c>
      <c r="I17" s="49">
        <v>1</v>
      </c>
      <c r="J17" s="32">
        <v>3375</v>
      </c>
      <c r="K17" s="33">
        <f>J17*$H17</f>
        <v>3375</v>
      </c>
      <c r="L17" s="34">
        <f>J17/$G17</f>
        <v>15.134529147982063</v>
      </c>
      <c r="M17" s="35"/>
      <c r="N17" s="32">
        <v>0</v>
      </c>
      <c r="O17" s="36">
        <f>N17*$I17</f>
        <v>0</v>
      </c>
      <c r="P17" s="34"/>
      <c r="Q17" s="37"/>
      <c r="R17" s="50">
        <v>1</v>
      </c>
      <c r="S17" s="51">
        <v>1</v>
      </c>
      <c r="T17" s="32">
        <v>4202</v>
      </c>
      <c r="U17" s="36">
        <f>T17*R17</f>
        <v>4202</v>
      </c>
      <c r="V17" s="34">
        <f>T17/$G17</f>
        <v>18.84304932735426</v>
      </c>
      <c r="W17" s="34"/>
      <c r="X17" s="39">
        <v>502</v>
      </c>
      <c r="Y17" s="36">
        <f>X17*S17</f>
        <v>502</v>
      </c>
      <c r="Z17" s="40">
        <f>X17/$G17</f>
        <v>2.2511210762331837</v>
      </c>
      <c r="AA17" s="34"/>
      <c r="AB17" s="34"/>
      <c r="AC17" s="34"/>
      <c r="AD17" s="50">
        <v>1</v>
      </c>
      <c r="AE17" s="51">
        <v>1</v>
      </c>
      <c r="AF17" s="32">
        <v>10705</v>
      </c>
      <c r="AG17" s="36">
        <f>AF17*AD17</f>
        <v>10705</v>
      </c>
      <c r="AH17" s="34">
        <f>AF17/$G17</f>
        <v>48.00448430493274</v>
      </c>
      <c r="AI17" s="35"/>
      <c r="AJ17" s="32">
        <v>1253</v>
      </c>
      <c r="AK17" s="36">
        <f>AJ17*$I17</f>
        <v>1253</v>
      </c>
      <c r="AL17" s="34">
        <f>AJ17/$G17</f>
        <v>5.618834080717488</v>
      </c>
      <c r="AM17" s="35"/>
      <c r="AN17" s="35">
        <f>AG17/AK17</f>
        <v>8.543495610534716</v>
      </c>
      <c r="AO17" s="41">
        <f>(AG17-K17)/K17</f>
        <v>2.171851851851852</v>
      </c>
      <c r="AP17" s="52">
        <v>1</v>
      </c>
      <c r="AQ17" s="53">
        <v>1</v>
      </c>
      <c r="AR17" s="26">
        <v>11976</v>
      </c>
      <c r="AS17" s="42">
        <f>AR17*$H17</f>
        <v>11976</v>
      </c>
      <c r="AT17" s="43">
        <f>AR17/$G17</f>
        <v>53.70403587443946</v>
      </c>
      <c r="AU17" s="44"/>
      <c r="AV17" s="26">
        <v>1377</v>
      </c>
      <c r="AW17" s="42">
        <f>AV17*$AQ17</f>
        <v>1377</v>
      </c>
      <c r="AX17" s="43">
        <f>AV17/$G17</f>
        <v>6.174887892376682</v>
      </c>
      <c r="AY17" s="45"/>
      <c r="AZ17"/>
      <c r="BA17"/>
      <c r="BB17"/>
    </row>
    <row r="18" spans="1:54" s="26" customFormat="1" ht="15.75">
      <c r="A18" s="46"/>
      <c r="C18" s="26" t="s">
        <v>52</v>
      </c>
      <c r="D18" s="27">
        <v>1740</v>
      </c>
      <c r="E18" s="28">
        <v>5702411</v>
      </c>
      <c r="F18" s="29"/>
      <c r="G18" s="28">
        <v>130.9</v>
      </c>
      <c r="H18" s="48">
        <v>1</v>
      </c>
      <c r="I18" s="49">
        <v>1</v>
      </c>
      <c r="J18" s="32">
        <v>2496</v>
      </c>
      <c r="K18" s="33">
        <f>J18*$H18</f>
        <v>2496</v>
      </c>
      <c r="L18" s="34">
        <f>J18/$G18</f>
        <v>19.067990832696715</v>
      </c>
      <c r="M18" s="35"/>
      <c r="N18" s="32">
        <v>0</v>
      </c>
      <c r="O18" s="36">
        <f>N18*$I18</f>
        <v>0</v>
      </c>
      <c r="P18" s="34"/>
      <c r="Q18" s="37"/>
      <c r="R18" s="50">
        <v>1</v>
      </c>
      <c r="S18" s="51">
        <v>1</v>
      </c>
      <c r="T18" s="47">
        <v>2784</v>
      </c>
      <c r="U18" s="36">
        <f>T18*R18</f>
        <v>2784</v>
      </c>
      <c r="V18" s="34">
        <f>T18/$G18</f>
        <v>21.268143621084796</v>
      </c>
      <c r="W18" s="34"/>
      <c r="X18" s="39">
        <v>0</v>
      </c>
      <c r="Y18" s="36">
        <f>X18*S18</f>
        <v>0</v>
      </c>
      <c r="Z18" s="40">
        <f>X18/$G18</f>
        <v>0</v>
      </c>
      <c r="AA18" s="34"/>
      <c r="AB18" s="34"/>
      <c r="AC18" s="34"/>
      <c r="AD18" s="50">
        <v>1</v>
      </c>
      <c r="AE18" s="51">
        <v>1</v>
      </c>
      <c r="AF18" s="32">
        <v>3369</v>
      </c>
      <c r="AG18" s="36">
        <f>AF18*AD18</f>
        <v>3369</v>
      </c>
      <c r="AH18" s="34">
        <f>AF18/$G18</f>
        <v>25.73720397249809</v>
      </c>
      <c r="AI18" s="35"/>
      <c r="AJ18" s="32">
        <v>156</v>
      </c>
      <c r="AK18" s="36">
        <f>AJ18*$I18</f>
        <v>156</v>
      </c>
      <c r="AL18" s="34">
        <f>AJ18/$G18</f>
        <v>1.1917494270435447</v>
      </c>
      <c r="AM18" s="35"/>
      <c r="AN18" s="35">
        <f>AG18/AK18</f>
        <v>21.596153846153847</v>
      </c>
      <c r="AO18" s="41">
        <f>(AG18-K18)/K18</f>
        <v>0.34975961538461536</v>
      </c>
      <c r="AP18" s="52">
        <v>1</v>
      </c>
      <c r="AQ18" s="53">
        <v>1</v>
      </c>
      <c r="AR18" s="26">
        <v>3443</v>
      </c>
      <c r="AS18" s="42">
        <f>AR18*$H18</f>
        <v>3443</v>
      </c>
      <c r="AT18" s="43">
        <f>AR18/$G18</f>
        <v>26.30252100840336</v>
      </c>
      <c r="AU18" s="44"/>
      <c r="AV18" s="26">
        <v>228</v>
      </c>
      <c r="AW18" s="42">
        <f>AV18*$AQ18</f>
        <v>228</v>
      </c>
      <c r="AX18" s="43">
        <f>AV18/$G18</f>
        <v>1.7417876241405652</v>
      </c>
      <c r="AY18" s="45"/>
      <c r="AZ18"/>
      <c r="BA18"/>
      <c r="BB18"/>
    </row>
    <row r="19" spans="1:54" s="26" customFormat="1" ht="15.75">
      <c r="A19" s="46"/>
      <c r="C19" s="26" t="s">
        <v>52</v>
      </c>
      <c r="D19" s="27">
        <v>1733</v>
      </c>
      <c r="E19" s="28">
        <v>31817940</v>
      </c>
      <c r="F19" s="29"/>
      <c r="G19" s="28">
        <v>730.4</v>
      </c>
      <c r="H19" s="30">
        <v>0</v>
      </c>
      <c r="I19" s="31">
        <v>0</v>
      </c>
      <c r="J19" s="32">
        <v>915</v>
      </c>
      <c r="K19" s="33">
        <f>J19*$H19</f>
        <v>0</v>
      </c>
      <c r="L19" s="34">
        <f>J19/$G19</f>
        <v>1.2527382256297919</v>
      </c>
      <c r="M19" s="35"/>
      <c r="N19" s="32">
        <v>3067</v>
      </c>
      <c r="O19" s="36">
        <f>N19*$I19</f>
        <v>0</v>
      </c>
      <c r="P19" s="34"/>
      <c r="Q19" s="37"/>
      <c r="R19" s="38">
        <v>0</v>
      </c>
      <c r="S19" s="31">
        <v>0</v>
      </c>
      <c r="T19" s="47">
        <v>1012</v>
      </c>
      <c r="U19" s="36">
        <f>T19*R19</f>
        <v>0</v>
      </c>
      <c r="V19" s="34">
        <f>T19/$G19</f>
        <v>1.385542168674699</v>
      </c>
      <c r="W19" s="34"/>
      <c r="X19" s="39">
        <v>4442</v>
      </c>
      <c r="Y19" s="36">
        <f>X19*S19</f>
        <v>0</v>
      </c>
      <c r="Z19" s="40">
        <f>X19/$G19</f>
        <v>6.081599123767798</v>
      </c>
      <c r="AA19" s="34"/>
      <c r="AB19" s="34"/>
      <c r="AC19" s="34"/>
      <c r="AD19" s="38">
        <v>0</v>
      </c>
      <c r="AE19" s="31">
        <v>0</v>
      </c>
      <c r="AF19" s="32">
        <v>1507</v>
      </c>
      <c r="AG19" s="36">
        <f>AF19*AD19</f>
        <v>0</v>
      </c>
      <c r="AH19" s="34">
        <f>AF19/$G19</f>
        <v>2.0632530120481927</v>
      </c>
      <c r="AI19" s="35"/>
      <c r="AJ19" s="32">
        <v>6204</v>
      </c>
      <c r="AK19" s="36">
        <f>AJ19*$I19</f>
        <v>0</v>
      </c>
      <c r="AL19" s="34">
        <f>AJ19/$G19</f>
        <v>8.493975903614459</v>
      </c>
      <c r="AM19" s="35"/>
      <c r="AN19" s="35" t="e">
        <f>AG19/AK19</f>
        <v>#DIV/0!</v>
      </c>
      <c r="AO19" s="41" t="e">
        <f>(AG19-K19)/K19</f>
        <v>#DIV/0!</v>
      </c>
      <c r="AP19" s="38">
        <v>0</v>
      </c>
      <c r="AQ19" s="31">
        <v>0</v>
      </c>
      <c r="AR19" s="26">
        <v>1512</v>
      </c>
      <c r="AS19" s="42">
        <f>AR19*$H19</f>
        <v>0</v>
      </c>
      <c r="AT19" s="43">
        <f>AR19/$G19</f>
        <v>2.0700985761226725</v>
      </c>
      <c r="AU19" s="44"/>
      <c r="AV19" s="26">
        <v>6228</v>
      </c>
      <c r="AW19" s="42">
        <f>AV19*$AQ19</f>
        <v>0</v>
      </c>
      <c r="AX19" s="43">
        <f>AV19/$G19</f>
        <v>8.52683461117196</v>
      </c>
      <c r="AY19" s="45"/>
      <c r="AZ19"/>
      <c r="BA19"/>
      <c r="BB19"/>
    </row>
    <row r="20" spans="1:54" s="26" customFormat="1" ht="15.75">
      <c r="A20" s="46"/>
      <c r="D20" s="27"/>
      <c r="E20" s="28"/>
      <c r="F20" s="29"/>
      <c r="G20" s="28"/>
      <c r="H20" s="54"/>
      <c r="I20" s="55"/>
      <c r="J20" s="32"/>
      <c r="K20" s="33"/>
      <c r="L20" s="34"/>
      <c r="M20" s="35"/>
      <c r="N20" s="32"/>
      <c r="O20" s="36"/>
      <c r="P20" s="34"/>
      <c r="Q20" s="37"/>
      <c r="R20" s="56"/>
      <c r="S20" s="57"/>
      <c r="T20" s="32"/>
      <c r="U20" s="34"/>
      <c r="V20" s="34"/>
      <c r="W20" s="34"/>
      <c r="X20" s="39"/>
      <c r="Y20" s="34"/>
      <c r="Z20" s="34"/>
      <c r="AA20" s="34"/>
      <c r="AB20" s="34"/>
      <c r="AC20" s="34"/>
      <c r="AD20" s="56"/>
      <c r="AE20" s="57"/>
      <c r="AF20" s="32"/>
      <c r="AG20" s="36"/>
      <c r="AH20" s="34"/>
      <c r="AI20" s="35"/>
      <c r="AJ20" s="32"/>
      <c r="AK20" s="36"/>
      <c r="AL20" s="34"/>
      <c r="AM20" s="35"/>
      <c r="AN20" s="35"/>
      <c r="AO20" s="41"/>
      <c r="AP20" s="58"/>
      <c r="AQ20" s="59"/>
      <c r="AS20" s="42"/>
      <c r="AT20" s="43"/>
      <c r="AU20" s="44"/>
      <c r="AW20" s="42"/>
      <c r="AX20" s="43"/>
      <c r="AY20" s="45"/>
      <c r="AZ20"/>
      <c r="BA20"/>
      <c r="BB20"/>
    </row>
    <row r="21" spans="1:51" s="61" customFormat="1" ht="15.75">
      <c r="A21" s="60"/>
      <c r="B21" s="61" t="s">
        <v>56</v>
      </c>
      <c r="D21" s="62"/>
      <c r="F21" s="63">
        <f>G21/640</f>
        <v>3.0698437500000004</v>
      </c>
      <c r="G21" s="61">
        <f>SUM(G15:G19)</f>
        <v>1964.7000000000003</v>
      </c>
      <c r="H21" s="64"/>
      <c r="I21" s="65"/>
      <c r="J21" s="66">
        <f>SUM(J15:J20)</f>
        <v>19800</v>
      </c>
      <c r="K21" s="67">
        <f>SUM(K15:K19)</f>
        <v>9223</v>
      </c>
      <c r="L21" s="68">
        <f>J21/$G21</f>
        <v>10.077874484654144</v>
      </c>
      <c r="M21" s="69">
        <f>K21/$G23</f>
        <v>11.457142857142857</v>
      </c>
      <c r="N21" s="66">
        <f>SUM(N15:N20)</f>
        <v>5457</v>
      </c>
      <c r="O21" s="67">
        <f>SUM(O15:O19)</f>
        <v>0</v>
      </c>
      <c r="P21" s="68">
        <f>N21/$G21</f>
        <v>2.777523285997862</v>
      </c>
      <c r="Q21" s="70">
        <f>O21/G23</f>
        <v>0</v>
      </c>
      <c r="R21" s="71"/>
      <c r="S21" s="72"/>
      <c r="T21" s="73">
        <f>SUM(T15:T20)</f>
        <v>21362</v>
      </c>
      <c r="U21" s="74">
        <f>SUM(U15:U20)</f>
        <v>10793</v>
      </c>
      <c r="V21" s="68">
        <f>T21/G21</f>
        <v>10.872906805110194</v>
      </c>
      <c r="W21" s="69">
        <f>U21/$G23</f>
        <v>13.407453416149067</v>
      </c>
      <c r="X21" s="73">
        <f>SUM(X15:X20)</f>
        <v>7542</v>
      </c>
      <c r="Y21" s="115">
        <f>SUM(Y15:Y20)</f>
        <v>502</v>
      </c>
      <c r="Z21" s="68">
        <f>X21/G21</f>
        <v>3.838754008245533</v>
      </c>
      <c r="AA21" s="69">
        <f>Y21/G23</f>
        <v>0.6236024844720497</v>
      </c>
      <c r="AB21" s="68"/>
      <c r="AC21" s="68"/>
      <c r="AD21" s="71"/>
      <c r="AE21" s="72"/>
      <c r="AF21" s="66">
        <f>SUM(AF15:AF20)</f>
        <v>32895</v>
      </c>
      <c r="AG21" s="67">
        <f>SUM(AG15:AG20)</f>
        <v>19336</v>
      </c>
      <c r="AH21" s="68">
        <f>AF21/$G21</f>
        <v>16.743014200641316</v>
      </c>
      <c r="AI21" s="69">
        <f>AG21/$G23</f>
        <v>24.019875776397516</v>
      </c>
      <c r="AJ21" s="66">
        <f>SUM(AJ15:AJ20)</f>
        <v>10908</v>
      </c>
      <c r="AK21" s="67">
        <f>SUM(AK15:AK19)</f>
        <v>1852</v>
      </c>
      <c r="AL21" s="68">
        <f>AJ21/$G21</f>
        <v>5.5519926706367375</v>
      </c>
      <c r="AM21" s="69">
        <f>AK21/$G23</f>
        <v>2.3006211180124225</v>
      </c>
      <c r="AN21" s="69">
        <f>SUM(AG21/AK21)</f>
        <v>10.44060475161987</v>
      </c>
      <c r="AO21" s="75">
        <f>SUM(AG21-K21)/K21</f>
        <v>1.0964978857204815</v>
      </c>
      <c r="AP21" s="76"/>
      <c r="AQ21" s="77"/>
      <c r="AR21" s="61">
        <f>SUM(AR15:AR20)</f>
        <v>34470</v>
      </c>
      <c r="AS21" s="78">
        <f>SUM(AS15:AS19)</f>
        <v>20783</v>
      </c>
      <c r="AT21" s="63">
        <f>AR21/$G21</f>
        <v>17.54466330737517</v>
      </c>
      <c r="AU21" s="79">
        <f>AS21/$G23</f>
        <v>25.817391304347826</v>
      </c>
      <c r="AV21" s="61">
        <f>SUM(AV15:AV20)</f>
        <v>11342</v>
      </c>
      <c r="AW21" s="78">
        <f>SUM(AW15:AW19)</f>
        <v>2252</v>
      </c>
      <c r="AX21" s="63">
        <f>AV21/$G21</f>
        <v>5.772891535603399</v>
      </c>
      <c r="AY21" s="80">
        <f>AW21/$G23</f>
        <v>2.7975155279503108</v>
      </c>
    </row>
    <row r="22" spans="1:54" s="26" customFormat="1" ht="15.75">
      <c r="A22" s="46"/>
      <c r="D22" s="27"/>
      <c r="E22" s="28"/>
      <c r="F22" s="29"/>
      <c r="G22" s="28"/>
      <c r="H22" s="54"/>
      <c r="I22" s="55"/>
      <c r="J22" s="32"/>
      <c r="K22" s="33"/>
      <c r="L22" s="34"/>
      <c r="M22" s="35"/>
      <c r="N22" s="32"/>
      <c r="O22" s="36"/>
      <c r="P22" s="34"/>
      <c r="Q22" s="37"/>
      <c r="R22" s="56"/>
      <c r="S22" s="57"/>
      <c r="T22" s="32"/>
      <c r="U22" s="34"/>
      <c r="V22" s="34"/>
      <c r="W22" s="34"/>
      <c r="X22" s="39"/>
      <c r="Y22" s="34"/>
      <c r="Z22" s="34"/>
      <c r="AA22" s="34"/>
      <c r="AB22" s="34"/>
      <c r="AC22" s="34"/>
      <c r="AD22" s="56"/>
      <c r="AE22" s="57"/>
      <c r="AF22" s="32"/>
      <c r="AG22" s="36"/>
      <c r="AH22" s="34"/>
      <c r="AI22" s="35"/>
      <c r="AJ22" s="32"/>
      <c r="AK22" s="36"/>
      <c r="AL22" s="34"/>
      <c r="AM22" s="35"/>
      <c r="AN22" s="35"/>
      <c r="AO22" s="41"/>
      <c r="AP22" s="58"/>
      <c r="AQ22" s="59"/>
      <c r="AS22" s="42"/>
      <c r="AT22" s="43"/>
      <c r="AU22" s="35"/>
      <c r="AW22" s="42"/>
      <c r="AX22" s="43"/>
      <c r="AY22" s="45"/>
      <c r="AZ22"/>
      <c r="BA22"/>
      <c r="BB22"/>
    </row>
    <row r="23" spans="1:51" s="25" customFormat="1" ht="15.75">
      <c r="A23" s="46"/>
      <c r="B23" s="25" t="s">
        <v>57</v>
      </c>
      <c r="D23" s="81"/>
      <c r="E23" s="82"/>
      <c r="F23" s="83">
        <v>1.3</v>
      </c>
      <c r="G23" s="82">
        <v>805</v>
      </c>
      <c r="H23" s="84"/>
      <c r="I23" s="85"/>
      <c r="K23" s="86">
        <v>16736</v>
      </c>
      <c r="L23" s="87">
        <v>20.8</v>
      </c>
      <c r="M23" s="87"/>
      <c r="N23" s="86">
        <v>436</v>
      </c>
      <c r="O23" s="88"/>
      <c r="P23" s="87">
        <v>0.5</v>
      </c>
      <c r="Q23" s="89"/>
      <c r="R23" s="90"/>
      <c r="S23" s="91"/>
      <c r="U23" s="87"/>
      <c r="V23" s="87"/>
      <c r="W23" s="87"/>
      <c r="X23" s="88"/>
      <c r="Y23" s="87"/>
      <c r="Z23" s="87"/>
      <c r="AA23" s="87"/>
      <c r="AB23" s="87"/>
      <c r="AC23" s="87"/>
      <c r="AD23" s="90"/>
      <c r="AE23" s="91"/>
      <c r="AG23" s="86">
        <v>26622</v>
      </c>
      <c r="AI23" s="87">
        <v>33.1</v>
      </c>
      <c r="AJ23" s="86">
        <v>469</v>
      </c>
      <c r="AK23" s="88"/>
      <c r="AM23" s="87">
        <v>0.6</v>
      </c>
      <c r="AN23" s="87">
        <v>56.8</v>
      </c>
      <c r="AO23" s="92">
        <v>0.591</v>
      </c>
      <c r="AP23" s="93"/>
      <c r="AQ23" s="84"/>
      <c r="AT23" s="94"/>
      <c r="AU23" s="94"/>
      <c r="AX23" s="94"/>
      <c r="AY23" s="95"/>
    </row>
    <row r="24" spans="1:51" s="25" customFormat="1" ht="16.5" thickBot="1">
      <c r="A24" s="46"/>
      <c r="D24" s="81"/>
      <c r="E24" s="82"/>
      <c r="F24" s="83"/>
      <c r="G24" s="82"/>
      <c r="H24" s="84"/>
      <c r="I24" s="85"/>
      <c r="J24" s="86"/>
      <c r="K24" s="116"/>
      <c r="L24" s="87"/>
      <c r="M24" s="117"/>
      <c r="N24" s="86"/>
      <c r="O24" s="118"/>
      <c r="P24" s="87"/>
      <c r="Q24" s="89"/>
      <c r="R24" s="119"/>
      <c r="S24" s="120"/>
      <c r="T24" s="86"/>
      <c r="U24" s="87"/>
      <c r="V24" s="87"/>
      <c r="W24" s="87"/>
      <c r="X24" s="88"/>
      <c r="Y24" s="87"/>
      <c r="Z24" s="87"/>
      <c r="AA24" s="87"/>
      <c r="AB24" s="87"/>
      <c r="AC24" s="87"/>
      <c r="AD24" s="119"/>
      <c r="AE24" s="120"/>
      <c r="AF24" s="86"/>
      <c r="AG24" s="118"/>
      <c r="AH24" s="87"/>
      <c r="AI24" s="117"/>
      <c r="AJ24" s="86"/>
      <c r="AK24" s="118"/>
      <c r="AL24" s="87"/>
      <c r="AM24" s="117"/>
      <c r="AN24" s="117"/>
      <c r="AO24" s="121"/>
      <c r="AP24" s="122"/>
      <c r="AQ24" s="123"/>
      <c r="AS24" s="124"/>
      <c r="AT24" s="94"/>
      <c r="AU24" s="125"/>
      <c r="AW24" s="124"/>
      <c r="AX24" s="94"/>
      <c r="AY24" s="126"/>
    </row>
    <row r="25" spans="1:51" s="97" customFormat="1" ht="16.5" thickTop="1">
      <c r="A25" s="96"/>
      <c r="D25" s="98"/>
      <c r="E25" s="99"/>
      <c r="F25" s="100"/>
      <c r="G25" s="99"/>
      <c r="H25" s="101"/>
      <c r="I25" s="101"/>
      <c r="K25" s="102"/>
      <c r="L25" s="103"/>
      <c r="M25" s="104"/>
      <c r="O25" s="105"/>
      <c r="P25" s="103"/>
      <c r="Q25" s="106"/>
      <c r="R25" s="107"/>
      <c r="S25" s="108"/>
      <c r="U25" s="103"/>
      <c r="V25" s="103"/>
      <c r="W25" s="103"/>
      <c r="X25" s="109"/>
      <c r="Y25" s="103"/>
      <c r="Z25" s="103"/>
      <c r="AA25" s="103"/>
      <c r="AB25" s="103"/>
      <c r="AC25" s="103"/>
      <c r="AD25" s="107"/>
      <c r="AE25" s="108"/>
      <c r="AG25" s="105"/>
      <c r="AH25" s="103"/>
      <c r="AI25" s="104"/>
      <c r="AK25" s="105"/>
      <c r="AL25" s="103"/>
      <c r="AM25" s="104"/>
      <c r="AN25" s="104"/>
      <c r="AO25" s="110"/>
      <c r="AP25" s="111"/>
      <c r="AQ25" s="112"/>
      <c r="AS25" s="113"/>
      <c r="AT25" s="103"/>
      <c r="AU25" s="104"/>
      <c r="AW25" s="113"/>
      <c r="AX25" s="103"/>
      <c r="AY25" s="114"/>
    </row>
    <row r="26" spans="1:51" s="25" customFormat="1" ht="15.75">
      <c r="A26" s="46"/>
      <c r="D26" s="81"/>
      <c r="E26" s="82"/>
      <c r="F26" s="83"/>
      <c r="G26" s="82"/>
      <c r="H26" s="84"/>
      <c r="I26" s="85"/>
      <c r="J26" s="86"/>
      <c r="K26" s="116"/>
      <c r="L26" s="87"/>
      <c r="M26" s="117"/>
      <c r="N26" s="86"/>
      <c r="O26" s="118"/>
      <c r="P26" s="87"/>
      <c r="Q26" s="89"/>
      <c r="R26" s="119"/>
      <c r="S26" s="120"/>
      <c r="T26" s="86"/>
      <c r="U26" s="87"/>
      <c r="V26" s="87"/>
      <c r="W26" s="87"/>
      <c r="X26" s="88"/>
      <c r="Y26" s="87"/>
      <c r="Z26" s="87"/>
      <c r="AA26" s="87"/>
      <c r="AB26" s="87"/>
      <c r="AC26" s="87"/>
      <c r="AD26" s="119"/>
      <c r="AE26" s="120"/>
      <c r="AF26" s="86"/>
      <c r="AG26" s="118"/>
      <c r="AH26" s="87"/>
      <c r="AI26" s="117"/>
      <c r="AJ26" s="86"/>
      <c r="AK26" s="118"/>
      <c r="AL26" s="87"/>
      <c r="AM26" s="117"/>
      <c r="AN26" s="117"/>
      <c r="AO26" s="121"/>
      <c r="AP26" s="122"/>
      <c r="AQ26" s="123"/>
      <c r="AS26" s="124"/>
      <c r="AT26" s="94"/>
      <c r="AU26" s="125"/>
      <c r="AW26" s="124"/>
      <c r="AX26" s="94"/>
      <c r="AY26" s="126"/>
    </row>
    <row r="27" spans="1:54" s="26" customFormat="1" ht="15.75">
      <c r="A27" s="24">
        <v>23</v>
      </c>
      <c r="B27" s="25" t="s">
        <v>58</v>
      </c>
      <c r="C27" s="26" t="s">
        <v>52</v>
      </c>
      <c r="D27" s="27">
        <v>1527</v>
      </c>
      <c r="E27" s="28">
        <v>6394283</v>
      </c>
      <c r="F27" s="29"/>
      <c r="G27" s="28">
        <v>146.8</v>
      </c>
      <c r="H27" s="30">
        <v>0</v>
      </c>
      <c r="I27" s="31">
        <v>0</v>
      </c>
      <c r="J27" s="32">
        <v>1878</v>
      </c>
      <c r="K27" s="33">
        <f aca="true" t="shared" si="0" ref="K27:K36">J27*$H27</f>
        <v>0</v>
      </c>
      <c r="L27" s="34">
        <f aca="true" t="shared" si="1" ref="L27:L36">J27/$G27</f>
        <v>12.792915531335149</v>
      </c>
      <c r="M27" s="35"/>
      <c r="N27" s="32">
        <v>1078</v>
      </c>
      <c r="O27" s="36">
        <f aca="true" t="shared" si="2" ref="O27:O36">N27*$I27</f>
        <v>0</v>
      </c>
      <c r="P27" s="34"/>
      <c r="Q27" s="37"/>
      <c r="R27" s="38">
        <v>0</v>
      </c>
      <c r="S27" s="31">
        <v>0</v>
      </c>
      <c r="T27" s="32">
        <v>1821</v>
      </c>
      <c r="U27" s="36">
        <f aca="true" t="shared" si="3" ref="U27:U36">T27*R27</f>
        <v>0</v>
      </c>
      <c r="V27" s="34">
        <f aca="true" t="shared" si="4" ref="V27:V36">T27/$G27</f>
        <v>12.404632152588555</v>
      </c>
      <c r="W27" s="34"/>
      <c r="X27" s="39">
        <v>1263</v>
      </c>
      <c r="Y27" s="36">
        <f aca="true" t="shared" si="5" ref="Y27:Y36">X27*S27</f>
        <v>0</v>
      </c>
      <c r="Z27" s="40">
        <f aca="true" t="shared" si="6" ref="Z27:Z36">X27/$G27</f>
        <v>8.603542234332425</v>
      </c>
      <c r="AA27" s="34"/>
      <c r="AB27" s="34"/>
      <c r="AC27" s="34"/>
      <c r="AD27" s="38">
        <v>0</v>
      </c>
      <c r="AE27" s="31">
        <v>0</v>
      </c>
      <c r="AF27" s="32">
        <v>2886</v>
      </c>
      <c r="AG27" s="36">
        <f aca="true" t="shared" si="7" ref="AG27:AG36">AF27*AD27</f>
        <v>0</v>
      </c>
      <c r="AH27" s="34">
        <f aca="true" t="shared" si="8" ref="AH27:AH36">AF27/$G27</f>
        <v>19.659400544959126</v>
      </c>
      <c r="AI27" s="35"/>
      <c r="AJ27" s="32">
        <v>1864</v>
      </c>
      <c r="AK27" s="36">
        <f aca="true" t="shared" si="9" ref="AK27:AK36">AJ27*$I27</f>
        <v>0</v>
      </c>
      <c r="AL27" s="34">
        <f aca="true" t="shared" si="10" ref="AL27:AL36">AJ27/$G27</f>
        <v>12.697547683923705</v>
      </c>
      <c r="AM27" s="35"/>
      <c r="AN27" s="35" t="e">
        <f aca="true" t="shared" si="11" ref="AN27:AN36">AG27/AK27</f>
        <v>#DIV/0!</v>
      </c>
      <c r="AO27" s="41" t="e">
        <f aca="true" t="shared" si="12" ref="AO27:AO36">(AG27-K27)/K27</f>
        <v>#DIV/0!</v>
      </c>
      <c r="AP27" s="38">
        <v>0</v>
      </c>
      <c r="AQ27" s="31">
        <v>0</v>
      </c>
      <c r="AR27" s="26">
        <v>2886</v>
      </c>
      <c r="AS27" s="42">
        <f aca="true" t="shared" si="13" ref="AS27:AS36">AR27*$H27</f>
        <v>0</v>
      </c>
      <c r="AT27" s="43">
        <f aca="true" t="shared" si="14" ref="AT27:AT36">AR27/$G27</f>
        <v>19.659400544959126</v>
      </c>
      <c r="AU27" s="44"/>
      <c r="AV27" s="26">
        <v>2098</v>
      </c>
      <c r="AW27" s="42">
        <f aca="true" t="shared" si="15" ref="AW27:AW36">AV27*$AQ27</f>
        <v>0</v>
      </c>
      <c r="AX27" s="43">
        <f aca="true" t="shared" si="16" ref="AX27:AX36">AV27/$G27</f>
        <v>14.291553133514986</v>
      </c>
      <c r="AY27" s="45"/>
      <c r="AZ27"/>
      <c r="BA27"/>
      <c r="BB27"/>
    </row>
    <row r="28" spans="1:54" s="26" customFormat="1" ht="15.75">
      <c r="A28" s="46"/>
      <c r="C28" s="26" t="s">
        <v>52</v>
      </c>
      <c r="D28" s="27">
        <v>1526</v>
      </c>
      <c r="E28" s="28">
        <v>14847410</v>
      </c>
      <c r="F28" s="29"/>
      <c r="G28" s="28">
        <v>340.8</v>
      </c>
      <c r="H28" s="30">
        <v>0</v>
      </c>
      <c r="I28" s="31">
        <v>0</v>
      </c>
      <c r="J28" s="32">
        <v>8251</v>
      </c>
      <c r="K28" s="33">
        <f t="shared" si="0"/>
        <v>0</v>
      </c>
      <c r="L28" s="34">
        <f t="shared" si="1"/>
        <v>24.210680751173708</v>
      </c>
      <c r="M28" s="35"/>
      <c r="N28" s="32">
        <v>362</v>
      </c>
      <c r="O28" s="36">
        <f t="shared" si="2"/>
        <v>0</v>
      </c>
      <c r="P28" s="34"/>
      <c r="Q28" s="37"/>
      <c r="R28" s="38">
        <v>0</v>
      </c>
      <c r="S28" s="31">
        <v>0</v>
      </c>
      <c r="T28" s="32">
        <v>8384</v>
      </c>
      <c r="U28" s="36">
        <f t="shared" si="3"/>
        <v>0</v>
      </c>
      <c r="V28" s="34">
        <f t="shared" si="4"/>
        <v>24.60093896713615</v>
      </c>
      <c r="W28" s="34"/>
      <c r="X28" s="39">
        <v>382</v>
      </c>
      <c r="Y28" s="36">
        <f t="shared" si="5"/>
        <v>0</v>
      </c>
      <c r="Z28" s="40">
        <f t="shared" si="6"/>
        <v>1.1208920187793427</v>
      </c>
      <c r="AA28" s="34"/>
      <c r="AB28" s="34"/>
      <c r="AC28" s="34"/>
      <c r="AD28" s="38">
        <v>0</v>
      </c>
      <c r="AE28" s="31">
        <v>0</v>
      </c>
      <c r="AF28" s="32">
        <v>11363</v>
      </c>
      <c r="AG28" s="36">
        <f t="shared" si="7"/>
        <v>0</v>
      </c>
      <c r="AH28" s="34">
        <f t="shared" si="8"/>
        <v>33.342136150234744</v>
      </c>
      <c r="AI28" s="35"/>
      <c r="AJ28" s="32">
        <v>3357</v>
      </c>
      <c r="AK28" s="36">
        <f t="shared" si="9"/>
        <v>0</v>
      </c>
      <c r="AL28" s="34">
        <f t="shared" si="10"/>
        <v>9.850352112676056</v>
      </c>
      <c r="AM28" s="35"/>
      <c r="AN28" s="35" t="e">
        <f t="shared" si="11"/>
        <v>#DIV/0!</v>
      </c>
      <c r="AO28" s="41" t="e">
        <f t="shared" si="12"/>
        <v>#DIV/0!</v>
      </c>
      <c r="AP28" s="38">
        <v>0</v>
      </c>
      <c r="AQ28" s="31">
        <v>0</v>
      </c>
      <c r="AR28" s="26">
        <v>11727</v>
      </c>
      <c r="AS28" s="42">
        <f t="shared" si="13"/>
        <v>0</v>
      </c>
      <c r="AT28" s="43">
        <f t="shared" si="14"/>
        <v>34.41021126760563</v>
      </c>
      <c r="AU28" s="44"/>
      <c r="AV28" s="26">
        <v>3821</v>
      </c>
      <c r="AW28" s="42">
        <f t="shared" si="15"/>
        <v>0</v>
      </c>
      <c r="AX28" s="43">
        <f t="shared" si="16"/>
        <v>11.211854460093896</v>
      </c>
      <c r="AY28" s="45"/>
      <c r="AZ28"/>
      <c r="BA28"/>
      <c r="BB28"/>
    </row>
    <row r="29" spans="1:54" s="26" customFormat="1" ht="15.75">
      <c r="A29" s="46"/>
      <c r="C29" s="26" t="s">
        <v>52</v>
      </c>
      <c r="D29" s="27">
        <v>1432</v>
      </c>
      <c r="E29" s="28">
        <v>18027600</v>
      </c>
      <c r="F29" s="29"/>
      <c r="G29" s="28">
        <v>413.9</v>
      </c>
      <c r="H29" s="30">
        <v>0</v>
      </c>
      <c r="I29" s="31">
        <v>0</v>
      </c>
      <c r="J29" s="32">
        <v>3160</v>
      </c>
      <c r="K29" s="33">
        <f t="shared" si="0"/>
        <v>0</v>
      </c>
      <c r="L29" s="34">
        <f t="shared" si="1"/>
        <v>7.634694370620923</v>
      </c>
      <c r="M29" s="35"/>
      <c r="N29" s="32">
        <v>1815</v>
      </c>
      <c r="O29" s="36">
        <f t="shared" si="2"/>
        <v>0</v>
      </c>
      <c r="P29" s="34"/>
      <c r="Q29" s="37"/>
      <c r="R29" s="38">
        <v>0</v>
      </c>
      <c r="S29" s="31">
        <v>0</v>
      </c>
      <c r="T29" s="32">
        <v>3617</v>
      </c>
      <c r="U29" s="36">
        <f t="shared" si="3"/>
        <v>0</v>
      </c>
      <c r="V29" s="34">
        <f t="shared" si="4"/>
        <v>8.738825803334139</v>
      </c>
      <c r="W29" s="34"/>
      <c r="X29" s="39">
        <v>1782</v>
      </c>
      <c r="Y29" s="36">
        <f t="shared" si="5"/>
        <v>0</v>
      </c>
      <c r="Z29" s="40">
        <f t="shared" si="6"/>
        <v>4.305387774824837</v>
      </c>
      <c r="AA29" s="34"/>
      <c r="AB29" s="34"/>
      <c r="AC29" s="34"/>
      <c r="AD29" s="38">
        <v>0</v>
      </c>
      <c r="AE29" s="31">
        <v>0</v>
      </c>
      <c r="AF29" s="32">
        <v>5709</v>
      </c>
      <c r="AG29" s="36">
        <f t="shared" si="7"/>
        <v>0</v>
      </c>
      <c r="AH29" s="34">
        <f t="shared" si="8"/>
        <v>13.793186760086979</v>
      </c>
      <c r="AI29" s="35"/>
      <c r="AJ29" s="32">
        <v>1791</v>
      </c>
      <c r="AK29" s="36">
        <f t="shared" si="9"/>
        <v>0</v>
      </c>
      <c r="AL29" s="34">
        <f t="shared" si="10"/>
        <v>4.3271321575259725</v>
      </c>
      <c r="AM29" s="35"/>
      <c r="AN29" s="35" t="e">
        <f t="shared" si="11"/>
        <v>#DIV/0!</v>
      </c>
      <c r="AO29" s="41" t="e">
        <f t="shared" si="12"/>
        <v>#DIV/0!</v>
      </c>
      <c r="AP29" s="38">
        <v>0</v>
      </c>
      <c r="AQ29" s="31">
        <v>0</v>
      </c>
      <c r="AR29" s="26">
        <v>6246</v>
      </c>
      <c r="AS29" s="42">
        <f t="shared" si="13"/>
        <v>0</v>
      </c>
      <c r="AT29" s="43">
        <f t="shared" si="14"/>
        <v>15.090601594588065</v>
      </c>
      <c r="AU29" s="44"/>
      <c r="AV29" s="26">
        <v>1793</v>
      </c>
      <c r="AW29" s="42">
        <f t="shared" si="15"/>
        <v>0</v>
      </c>
      <c r="AX29" s="43">
        <f t="shared" si="16"/>
        <v>4.3319642425706695</v>
      </c>
      <c r="AY29" s="45"/>
      <c r="AZ29"/>
      <c r="BA29"/>
      <c r="BB29"/>
    </row>
    <row r="30" spans="1:54" s="26" customFormat="1" ht="15.75">
      <c r="A30" s="46"/>
      <c r="C30" s="26" t="s">
        <v>52</v>
      </c>
      <c r="D30" s="27">
        <v>1525</v>
      </c>
      <c r="E30" s="28">
        <v>6911112</v>
      </c>
      <c r="F30" s="29"/>
      <c r="G30" s="28">
        <v>158.7</v>
      </c>
      <c r="H30" s="48">
        <v>1</v>
      </c>
      <c r="I30" s="49">
        <v>1</v>
      </c>
      <c r="J30" s="32">
        <v>4279</v>
      </c>
      <c r="K30" s="33">
        <f t="shared" si="0"/>
        <v>4279</v>
      </c>
      <c r="L30" s="34">
        <f t="shared" si="1"/>
        <v>26.96282293635791</v>
      </c>
      <c r="M30" s="35"/>
      <c r="N30" s="32">
        <v>183</v>
      </c>
      <c r="O30" s="36">
        <f t="shared" si="2"/>
        <v>183</v>
      </c>
      <c r="P30" s="34"/>
      <c r="Q30" s="37"/>
      <c r="R30" s="50">
        <v>1</v>
      </c>
      <c r="S30" s="51">
        <v>1</v>
      </c>
      <c r="T30" s="47">
        <v>4361</v>
      </c>
      <c r="U30" s="36">
        <f t="shared" si="3"/>
        <v>4361</v>
      </c>
      <c r="V30" s="34">
        <f t="shared" si="4"/>
        <v>27.479521109010715</v>
      </c>
      <c r="W30" s="34"/>
      <c r="X30" s="39">
        <v>341</v>
      </c>
      <c r="Y30" s="36">
        <f t="shared" si="5"/>
        <v>341</v>
      </c>
      <c r="Z30" s="40">
        <f t="shared" si="6"/>
        <v>2.1487082545683682</v>
      </c>
      <c r="AA30" s="34"/>
      <c r="AB30" s="34"/>
      <c r="AC30" s="34"/>
      <c r="AD30" s="50">
        <v>1</v>
      </c>
      <c r="AE30" s="51">
        <v>1</v>
      </c>
      <c r="AF30" s="32">
        <v>5197</v>
      </c>
      <c r="AG30" s="36">
        <f t="shared" si="7"/>
        <v>5197</v>
      </c>
      <c r="AH30" s="34">
        <f t="shared" si="8"/>
        <v>32.747321991178325</v>
      </c>
      <c r="AI30" s="35"/>
      <c r="AJ30" s="32">
        <v>902</v>
      </c>
      <c r="AK30" s="36">
        <f t="shared" si="9"/>
        <v>902</v>
      </c>
      <c r="AL30" s="34">
        <f t="shared" si="10"/>
        <v>5.683679899180845</v>
      </c>
      <c r="AM30" s="35"/>
      <c r="AN30" s="35">
        <f t="shared" si="11"/>
        <v>5.761640798226164</v>
      </c>
      <c r="AO30" s="41">
        <f t="shared" si="12"/>
        <v>0.2145361065669549</v>
      </c>
      <c r="AP30" s="52">
        <v>1</v>
      </c>
      <c r="AQ30" s="53">
        <v>1</v>
      </c>
      <c r="AR30" s="26">
        <v>5204</v>
      </c>
      <c r="AS30" s="42">
        <f t="shared" si="13"/>
        <v>5204</v>
      </c>
      <c r="AT30" s="43">
        <f t="shared" si="14"/>
        <v>32.79143037177064</v>
      </c>
      <c r="AU30" s="44"/>
      <c r="AV30" s="26">
        <v>1094</v>
      </c>
      <c r="AW30" s="42">
        <f t="shared" si="15"/>
        <v>1094</v>
      </c>
      <c r="AX30" s="43">
        <f t="shared" si="16"/>
        <v>6.893509766855703</v>
      </c>
      <c r="AY30" s="45"/>
      <c r="AZ30"/>
      <c r="BA30"/>
      <c r="BB30"/>
    </row>
    <row r="31" spans="1:54" s="26" customFormat="1" ht="15.75">
      <c r="A31" s="46"/>
      <c r="C31" s="26" t="s">
        <v>52</v>
      </c>
      <c r="D31" s="27">
        <v>1524</v>
      </c>
      <c r="E31" s="28">
        <v>9415140</v>
      </c>
      <c r="F31" s="29"/>
      <c r="G31" s="28">
        <v>216.1</v>
      </c>
      <c r="H31" s="48">
        <v>1</v>
      </c>
      <c r="I31" s="49">
        <v>1</v>
      </c>
      <c r="J31" s="32">
        <v>6926</v>
      </c>
      <c r="K31" s="33">
        <f t="shared" si="0"/>
        <v>6926</v>
      </c>
      <c r="L31" s="34">
        <f t="shared" si="1"/>
        <v>32.04997686256363</v>
      </c>
      <c r="M31" s="35"/>
      <c r="N31" s="32">
        <v>252</v>
      </c>
      <c r="O31" s="36">
        <f t="shared" si="2"/>
        <v>252</v>
      </c>
      <c r="P31" s="34"/>
      <c r="Q31" s="37"/>
      <c r="R31" s="50">
        <v>1</v>
      </c>
      <c r="S31" s="51">
        <v>1</v>
      </c>
      <c r="T31" s="47">
        <v>6799</v>
      </c>
      <c r="U31" s="36">
        <f t="shared" si="3"/>
        <v>6799</v>
      </c>
      <c r="V31" s="34">
        <f t="shared" si="4"/>
        <v>31.46228597871356</v>
      </c>
      <c r="W31" s="34"/>
      <c r="X31" s="39">
        <v>471</v>
      </c>
      <c r="Y31" s="36">
        <f t="shared" si="5"/>
        <v>471</v>
      </c>
      <c r="Z31" s="40">
        <f t="shared" si="6"/>
        <v>2.179546506247108</v>
      </c>
      <c r="AA31" s="34"/>
      <c r="AB31" s="34"/>
      <c r="AC31" s="34"/>
      <c r="AD31" s="50">
        <v>1</v>
      </c>
      <c r="AE31" s="51">
        <v>1</v>
      </c>
      <c r="AF31" s="32">
        <v>8536</v>
      </c>
      <c r="AG31" s="36">
        <f t="shared" si="7"/>
        <v>8536</v>
      </c>
      <c r="AH31" s="34">
        <f t="shared" si="8"/>
        <v>39.50023137436372</v>
      </c>
      <c r="AI31" s="35"/>
      <c r="AJ31" s="32">
        <v>1323</v>
      </c>
      <c r="AK31" s="36">
        <f t="shared" si="9"/>
        <v>1323</v>
      </c>
      <c r="AL31" s="34">
        <f t="shared" si="10"/>
        <v>6.122165664044424</v>
      </c>
      <c r="AM31" s="35"/>
      <c r="AN31" s="35">
        <f t="shared" si="11"/>
        <v>6.452003023431595</v>
      </c>
      <c r="AO31" s="41">
        <f t="shared" si="12"/>
        <v>0.23245740687265376</v>
      </c>
      <c r="AP31" s="52">
        <v>1</v>
      </c>
      <c r="AQ31" s="53">
        <v>1</v>
      </c>
      <c r="AR31" s="26">
        <v>9079</v>
      </c>
      <c r="AS31" s="42">
        <f t="shared" si="13"/>
        <v>9079</v>
      </c>
      <c r="AT31" s="43">
        <f t="shared" si="14"/>
        <v>42.01295696436835</v>
      </c>
      <c r="AU31" s="44"/>
      <c r="AV31" s="26">
        <v>1398</v>
      </c>
      <c r="AW31" s="42">
        <f t="shared" si="15"/>
        <v>1398</v>
      </c>
      <c r="AX31" s="43">
        <f t="shared" si="16"/>
        <v>6.469227209625173</v>
      </c>
      <c r="AY31" s="45"/>
      <c r="AZ31"/>
      <c r="BA31"/>
      <c r="BB31"/>
    </row>
    <row r="32" spans="1:54" s="26" customFormat="1" ht="15.75">
      <c r="A32" s="46"/>
      <c r="C32" s="26" t="s">
        <v>52</v>
      </c>
      <c r="D32" s="27">
        <v>1518</v>
      </c>
      <c r="E32" s="28">
        <v>25635150</v>
      </c>
      <c r="F32" s="29"/>
      <c r="G32" s="28">
        <v>588.5</v>
      </c>
      <c r="H32" s="30">
        <v>0</v>
      </c>
      <c r="I32" s="31">
        <v>0</v>
      </c>
      <c r="J32" s="32">
        <v>2070</v>
      </c>
      <c r="K32" s="33">
        <f t="shared" si="0"/>
        <v>0</v>
      </c>
      <c r="L32" s="34">
        <f t="shared" si="1"/>
        <v>3.5174171622769754</v>
      </c>
      <c r="M32" s="35"/>
      <c r="N32" s="32">
        <v>2192</v>
      </c>
      <c r="O32" s="36">
        <f t="shared" si="2"/>
        <v>0</v>
      </c>
      <c r="P32" s="34"/>
      <c r="Q32" s="37"/>
      <c r="R32" s="38">
        <v>0</v>
      </c>
      <c r="S32" s="31">
        <v>0</v>
      </c>
      <c r="T32" s="47">
        <v>2075</v>
      </c>
      <c r="U32" s="36">
        <f t="shared" si="3"/>
        <v>0</v>
      </c>
      <c r="V32" s="34">
        <f t="shared" si="4"/>
        <v>3.525913338997451</v>
      </c>
      <c r="W32" s="34"/>
      <c r="X32" s="39">
        <v>2445</v>
      </c>
      <c r="Y32" s="36">
        <f t="shared" si="5"/>
        <v>0</v>
      </c>
      <c r="Z32" s="40">
        <f t="shared" si="6"/>
        <v>4.154630416312659</v>
      </c>
      <c r="AA32" s="34"/>
      <c r="AB32" s="34"/>
      <c r="AC32" s="34"/>
      <c r="AD32" s="38">
        <v>0</v>
      </c>
      <c r="AE32" s="31">
        <v>0</v>
      </c>
      <c r="AF32" s="32">
        <v>2360</v>
      </c>
      <c r="AG32" s="36">
        <f t="shared" si="7"/>
        <v>0</v>
      </c>
      <c r="AH32" s="34">
        <f t="shared" si="8"/>
        <v>4.010195412064571</v>
      </c>
      <c r="AI32" s="35"/>
      <c r="AJ32" s="32">
        <v>3246</v>
      </c>
      <c r="AK32" s="36">
        <f t="shared" si="9"/>
        <v>0</v>
      </c>
      <c r="AL32" s="34">
        <f t="shared" si="10"/>
        <v>5.51571792693288</v>
      </c>
      <c r="AM32" s="35"/>
      <c r="AN32" s="35" t="e">
        <f t="shared" si="11"/>
        <v>#DIV/0!</v>
      </c>
      <c r="AO32" s="41" t="e">
        <f t="shared" si="12"/>
        <v>#DIV/0!</v>
      </c>
      <c r="AP32" s="38">
        <v>0</v>
      </c>
      <c r="AQ32" s="31">
        <v>0</v>
      </c>
      <c r="AR32" s="26">
        <v>2376</v>
      </c>
      <c r="AS32" s="42">
        <f t="shared" si="13"/>
        <v>0</v>
      </c>
      <c r="AT32" s="43">
        <f t="shared" si="14"/>
        <v>4.037383177570093</v>
      </c>
      <c r="AU32" s="44"/>
      <c r="AV32" s="26">
        <v>3265</v>
      </c>
      <c r="AW32" s="42">
        <f t="shared" si="15"/>
        <v>0</v>
      </c>
      <c r="AX32" s="43">
        <f t="shared" si="16"/>
        <v>5.548003398470688</v>
      </c>
      <c r="AY32" s="45"/>
      <c r="AZ32"/>
      <c r="BA32"/>
      <c r="BB32"/>
    </row>
    <row r="33" spans="1:54" s="26" customFormat="1" ht="15.75">
      <c r="A33" s="46"/>
      <c r="C33" s="26" t="s">
        <v>52</v>
      </c>
      <c r="D33" s="27">
        <v>1433</v>
      </c>
      <c r="E33" s="28">
        <v>38260600</v>
      </c>
      <c r="F33" s="29"/>
      <c r="G33" s="28">
        <v>878.3</v>
      </c>
      <c r="H33" s="30">
        <v>0</v>
      </c>
      <c r="I33" s="31">
        <v>0</v>
      </c>
      <c r="J33" s="32">
        <v>1135</v>
      </c>
      <c r="K33" s="33">
        <f t="shared" si="0"/>
        <v>0</v>
      </c>
      <c r="L33" s="34">
        <f t="shared" si="1"/>
        <v>1.2922691563247182</v>
      </c>
      <c r="M33" s="35"/>
      <c r="N33" s="32">
        <v>2644</v>
      </c>
      <c r="O33" s="36">
        <f t="shared" si="2"/>
        <v>0</v>
      </c>
      <c r="P33" s="34"/>
      <c r="Q33" s="37"/>
      <c r="R33" s="38">
        <v>0</v>
      </c>
      <c r="S33" s="31">
        <v>0</v>
      </c>
      <c r="T33" s="47">
        <v>1136</v>
      </c>
      <c r="U33" s="36">
        <f t="shared" si="3"/>
        <v>0</v>
      </c>
      <c r="V33" s="34">
        <f t="shared" si="4"/>
        <v>1.293407719458044</v>
      </c>
      <c r="W33" s="34"/>
      <c r="X33" s="39">
        <v>2618</v>
      </c>
      <c r="Y33" s="36">
        <f t="shared" si="5"/>
        <v>0</v>
      </c>
      <c r="Z33" s="40">
        <f t="shared" si="6"/>
        <v>2.980758283046795</v>
      </c>
      <c r="AA33" s="34"/>
      <c r="AB33" s="34"/>
      <c r="AC33" s="34"/>
      <c r="AD33" s="38">
        <v>0</v>
      </c>
      <c r="AE33" s="31">
        <v>0</v>
      </c>
      <c r="AF33" s="32">
        <v>1211</v>
      </c>
      <c r="AG33" s="36">
        <f t="shared" si="7"/>
        <v>0</v>
      </c>
      <c r="AH33" s="34">
        <f t="shared" si="8"/>
        <v>1.3787999544574747</v>
      </c>
      <c r="AI33" s="35"/>
      <c r="AJ33" s="32">
        <v>2732</v>
      </c>
      <c r="AK33" s="36">
        <f t="shared" si="9"/>
        <v>0</v>
      </c>
      <c r="AL33" s="34">
        <f t="shared" si="10"/>
        <v>3.1105544802459297</v>
      </c>
      <c r="AM33" s="35"/>
      <c r="AN33" s="35" t="e">
        <f t="shared" si="11"/>
        <v>#DIV/0!</v>
      </c>
      <c r="AO33" s="41" t="e">
        <f t="shared" si="12"/>
        <v>#DIV/0!</v>
      </c>
      <c r="AP33" s="38">
        <v>0</v>
      </c>
      <c r="AQ33" s="31">
        <v>0</v>
      </c>
      <c r="AR33" s="26">
        <v>1220</v>
      </c>
      <c r="AS33" s="42">
        <f t="shared" si="13"/>
        <v>0</v>
      </c>
      <c r="AT33" s="43">
        <f t="shared" si="14"/>
        <v>1.3890470226574063</v>
      </c>
      <c r="AU33" s="44"/>
      <c r="AV33" s="26">
        <v>2739</v>
      </c>
      <c r="AW33" s="42">
        <f t="shared" si="15"/>
        <v>0</v>
      </c>
      <c r="AX33" s="43">
        <f t="shared" si="16"/>
        <v>3.11852442217921</v>
      </c>
      <c r="AY33" s="45"/>
      <c r="AZ33"/>
      <c r="BA33"/>
      <c r="BB33"/>
    </row>
    <row r="34" spans="1:54" s="26" customFormat="1" ht="15.75">
      <c r="A34" s="46"/>
      <c r="C34" s="26" t="s">
        <v>52</v>
      </c>
      <c r="D34" s="27">
        <v>1434</v>
      </c>
      <c r="E34" s="28">
        <v>4404408</v>
      </c>
      <c r="F34" s="29"/>
      <c r="G34" s="28">
        <v>101.1</v>
      </c>
      <c r="H34" s="48">
        <v>1</v>
      </c>
      <c r="I34" s="49">
        <v>1</v>
      </c>
      <c r="J34" s="32">
        <v>5754</v>
      </c>
      <c r="K34" s="33">
        <f t="shared" si="0"/>
        <v>5754</v>
      </c>
      <c r="L34" s="34">
        <f t="shared" si="1"/>
        <v>56.9139465875371</v>
      </c>
      <c r="M34" s="35"/>
      <c r="N34" s="32">
        <v>65</v>
      </c>
      <c r="O34" s="36">
        <f t="shared" si="2"/>
        <v>65</v>
      </c>
      <c r="P34" s="34"/>
      <c r="Q34" s="37"/>
      <c r="R34" s="50">
        <v>1</v>
      </c>
      <c r="S34" s="51">
        <v>1</v>
      </c>
      <c r="T34" s="47">
        <v>5984</v>
      </c>
      <c r="U34" s="36">
        <f t="shared" si="3"/>
        <v>5984</v>
      </c>
      <c r="V34" s="34">
        <f t="shared" si="4"/>
        <v>59.18892185954501</v>
      </c>
      <c r="W34" s="34"/>
      <c r="X34" s="39">
        <v>65</v>
      </c>
      <c r="Y34" s="36">
        <f t="shared" si="5"/>
        <v>65</v>
      </c>
      <c r="Z34" s="40">
        <f t="shared" si="6"/>
        <v>0.6429277942631059</v>
      </c>
      <c r="AA34" s="34"/>
      <c r="AB34" s="34"/>
      <c r="AC34" s="34"/>
      <c r="AD34" s="50">
        <v>1</v>
      </c>
      <c r="AE34" s="51">
        <v>1</v>
      </c>
      <c r="AF34" s="32">
        <v>6488</v>
      </c>
      <c r="AG34" s="36">
        <f t="shared" si="7"/>
        <v>6488</v>
      </c>
      <c r="AH34" s="34">
        <f t="shared" si="8"/>
        <v>64.17408506429278</v>
      </c>
      <c r="AI34" s="35"/>
      <c r="AJ34" s="32">
        <v>106</v>
      </c>
      <c r="AK34" s="36">
        <f t="shared" si="9"/>
        <v>106</v>
      </c>
      <c r="AL34" s="34">
        <f t="shared" si="10"/>
        <v>1.0484668644906034</v>
      </c>
      <c r="AM34" s="35"/>
      <c r="AN34" s="35">
        <f t="shared" si="11"/>
        <v>61.20754716981132</v>
      </c>
      <c r="AO34" s="41">
        <f t="shared" si="12"/>
        <v>0.1275634341327772</v>
      </c>
      <c r="AP34" s="52">
        <v>1</v>
      </c>
      <c r="AQ34" s="53">
        <v>1</v>
      </c>
      <c r="AR34" s="26">
        <v>6489</v>
      </c>
      <c r="AS34" s="42">
        <f t="shared" si="13"/>
        <v>6489</v>
      </c>
      <c r="AT34" s="43">
        <f t="shared" si="14"/>
        <v>64.1839762611276</v>
      </c>
      <c r="AU34" s="44"/>
      <c r="AV34" s="26">
        <v>107</v>
      </c>
      <c r="AW34" s="42">
        <f t="shared" si="15"/>
        <v>107</v>
      </c>
      <c r="AX34" s="43">
        <f t="shared" si="16"/>
        <v>1.0583580613254204</v>
      </c>
      <c r="AY34" s="45"/>
      <c r="AZ34"/>
      <c r="BA34"/>
      <c r="BB34"/>
    </row>
    <row r="35" spans="1:54" s="26" customFormat="1" ht="15.75">
      <c r="A35" s="46"/>
      <c r="C35" s="26" t="s">
        <v>52</v>
      </c>
      <c r="D35" s="27">
        <v>1523</v>
      </c>
      <c r="E35" s="28">
        <v>7247927</v>
      </c>
      <c r="F35" s="29"/>
      <c r="G35" s="28">
        <v>166.4</v>
      </c>
      <c r="H35" s="48">
        <v>1</v>
      </c>
      <c r="I35" s="49">
        <v>1</v>
      </c>
      <c r="J35" s="32">
        <v>4541</v>
      </c>
      <c r="K35" s="33">
        <f t="shared" si="0"/>
        <v>4541</v>
      </c>
      <c r="L35" s="34">
        <f t="shared" si="1"/>
        <v>27.28966346153846</v>
      </c>
      <c r="M35" s="35"/>
      <c r="N35" s="32">
        <v>0</v>
      </c>
      <c r="O35" s="36">
        <f t="shared" si="2"/>
        <v>0</v>
      </c>
      <c r="P35" s="34"/>
      <c r="Q35" s="37"/>
      <c r="R35" s="50">
        <v>1</v>
      </c>
      <c r="S35" s="51">
        <v>1</v>
      </c>
      <c r="T35" s="47">
        <v>4594</v>
      </c>
      <c r="U35" s="36">
        <f t="shared" si="3"/>
        <v>4594</v>
      </c>
      <c r="V35" s="34">
        <f t="shared" si="4"/>
        <v>27.608173076923077</v>
      </c>
      <c r="W35" s="34"/>
      <c r="X35" s="39">
        <v>0</v>
      </c>
      <c r="Y35" s="36">
        <f t="shared" si="5"/>
        <v>0</v>
      </c>
      <c r="Z35" s="40">
        <f t="shared" si="6"/>
        <v>0</v>
      </c>
      <c r="AA35" s="34"/>
      <c r="AB35" s="34"/>
      <c r="AC35" s="34"/>
      <c r="AD35" s="50">
        <v>1</v>
      </c>
      <c r="AE35" s="51">
        <v>1</v>
      </c>
      <c r="AF35" s="32">
        <v>4693</v>
      </c>
      <c r="AG35" s="36">
        <f t="shared" si="7"/>
        <v>4693</v>
      </c>
      <c r="AH35" s="34">
        <f t="shared" si="8"/>
        <v>28.203125</v>
      </c>
      <c r="AI35" s="35"/>
      <c r="AJ35" s="32">
        <v>0</v>
      </c>
      <c r="AK35" s="36">
        <f t="shared" si="9"/>
        <v>0</v>
      </c>
      <c r="AL35" s="34">
        <f t="shared" si="10"/>
        <v>0</v>
      </c>
      <c r="AM35" s="35"/>
      <c r="AN35" s="35" t="e">
        <f t="shared" si="11"/>
        <v>#DIV/0!</v>
      </c>
      <c r="AO35" s="41">
        <f t="shared" si="12"/>
        <v>0.03347280334728033</v>
      </c>
      <c r="AP35" s="52">
        <v>1</v>
      </c>
      <c r="AQ35" s="53">
        <v>1</v>
      </c>
      <c r="AR35" s="26">
        <v>4764</v>
      </c>
      <c r="AS35" s="42">
        <f t="shared" si="13"/>
        <v>4764</v>
      </c>
      <c r="AT35" s="43">
        <f t="shared" si="14"/>
        <v>28.62980769230769</v>
      </c>
      <c r="AU35" s="44"/>
      <c r="AV35" s="26">
        <v>0</v>
      </c>
      <c r="AW35" s="42">
        <f t="shared" si="15"/>
        <v>0</v>
      </c>
      <c r="AX35" s="43">
        <f t="shared" si="16"/>
        <v>0</v>
      </c>
      <c r="AY35" s="45"/>
      <c r="AZ35"/>
      <c r="BA35"/>
      <c r="BB35"/>
    </row>
    <row r="36" spans="1:54" s="26" customFormat="1" ht="15.75">
      <c r="A36" s="46"/>
      <c r="C36" s="26" t="s">
        <v>52</v>
      </c>
      <c r="D36" s="27">
        <v>1522</v>
      </c>
      <c r="E36" s="28">
        <v>27400470</v>
      </c>
      <c r="F36" s="29"/>
      <c r="G36" s="28">
        <v>629</v>
      </c>
      <c r="H36" s="30">
        <v>0</v>
      </c>
      <c r="I36" s="31">
        <v>0</v>
      </c>
      <c r="J36" s="32">
        <v>8233</v>
      </c>
      <c r="K36" s="33">
        <f t="shared" si="0"/>
        <v>0</v>
      </c>
      <c r="L36" s="34">
        <f t="shared" si="1"/>
        <v>13.089030206677265</v>
      </c>
      <c r="M36" s="35"/>
      <c r="N36" s="32">
        <v>2126</v>
      </c>
      <c r="O36" s="36">
        <f t="shared" si="2"/>
        <v>0</v>
      </c>
      <c r="P36" s="34"/>
      <c r="Q36" s="37"/>
      <c r="R36" s="38">
        <v>0</v>
      </c>
      <c r="S36" s="31">
        <v>0</v>
      </c>
      <c r="T36" s="47">
        <v>8749</v>
      </c>
      <c r="U36" s="36">
        <f t="shared" si="3"/>
        <v>0</v>
      </c>
      <c r="V36" s="34">
        <f t="shared" si="4"/>
        <v>13.909379968203497</v>
      </c>
      <c r="W36" s="34"/>
      <c r="X36" s="39">
        <v>2109</v>
      </c>
      <c r="Y36" s="36">
        <f t="shared" si="5"/>
        <v>0</v>
      </c>
      <c r="Z36" s="40">
        <f t="shared" si="6"/>
        <v>3.3529411764705883</v>
      </c>
      <c r="AA36" s="34"/>
      <c r="AB36" s="34"/>
      <c r="AC36" s="34"/>
      <c r="AD36" s="38">
        <v>0</v>
      </c>
      <c r="AE36" s="31">
        <v>0</v>
      </c>
      <c r="AF36" s="32">
        <v>13313</v>
      </c>
      <c r="AG36" s="36">
        <f t="shared" si="7"/>
        <v>0</v>
      </c>
      <c r="AH36" s="34">
        <f t="shared" si="8"/>
        <v>21.165341812400637</v>
      </c>
      <c r="AI36" s="35"/>
      <c r="AJ36" s="32">
        <v>2167</v>
      </c>
      <c r="AK36" s="36">
        <f t="shared" si="9"/>
        <v>0</v>
      </c>
      <c r="AL36" s="34">
        <f t="shared" si="10"/>
        <v>3.4451510333863276</v>
      </c>
      <c r="AM36" s="35"/>
      <c r="AN36" s="35" t="e">
        <f t="shared" si="11"/>
        <v>#DIV/0!</v>
      </c>
      <c r="AO36" s="41" t="e">
        <f t="shared" si="12"/>
        <v>#DIV/0!</v>
      </c>
      <c r="AP36" s="38">
        <v>0</v>
      </c>
      <c r="AQ36" s="31">
        <v>0</v>
      </c>
      <c r="AR36" s="26">
        <v>13626</v>
      </c>
      <c r="AS36" s="42">
        <f t="shared" si="13"/>
        <v>0</v>
      </c>
      <c r="AT36" s="43">
        <f t="shared" si="14"/>
        <v>21.66295707472178</v>
      </c>
      <c r="AU36" s="44"/>
      <c r="AV36" s="26">
        <v>2171</v>
      </c>
      <c r="AW36" s="42">
        <f t="shared" si="15"/>
        <v>0</v>
      </c>
      <c r="AX36" s="43">
        <f t="shared" si="16"/>
        <v>3.451510333863275</v>
      </c>
      <c r="AY36" s="45"/>
      <c r="AZ36"/>
      <c r="BA36"/>
      <c r="BB36"/>
    </row>
    <row r="37" spans="1:54" s="26" customFormat="1" ht="15.75">
      <c r="A37" s="46"/>
      <c r="D37" s="27"/>
      <c r="E37" s="28"/>
      <c r="F37" s="29"/>
      <c r="G37" s="28"/>
      <c r="H37" s="54"/>
      <c r="I37" s="55"/>
      <c r="J37" s="32"/>
      <c r="K37" s="33"/>
      <c r="L37" s="34"/>
      <c r="M37" s="35"/>
      <c r="N37" s="32"/>
      <c r="O37" s="36"/>
      <c r="P37" s="34"/>
      <c r="Q37" s="37"/>
      <c r="R37" s="56"/>
      <c r="S37" s="57"/>
      <c r="T37" s="32"/>
      <c r="U37" s="34"/>
      <c r="V37" s="34"/>
      <c r="W37" s="34"/>
      <c r="X37" s="39"/>
      <c r="Y37" s="34"/>
      <c r="Z37" s="34"/>
      <c r="AA37" s="34"/>
      <c r="AB37" s="34"/>
      <c r="AC37" s="34"/>
      <c r="AD37" s="56"/>
      <c r="AE37" s="57"/>
      <c r="AF37" s="32"/>
      <c r="AG37" s="36"/>
      <c r="AH37" s="34"/>
      <c r="AI37" s="35"/>
      <c r="AJ37" s="32"/>
      <c r="AK37" s="36"/>
      <c r="AL37" s="34"/>
      <c r="AM37" s="35"/>
      <c r="AN37" s="35"/>
      <c r="AO37" s="41"/>
      <c r="AP37" s="58"/>
      <c r="AQ37" s="59"/>
      <c r="AS37" s="42"/>
      <c r="AT37" s="43"/>
      <c r="AU37" s="44"/>
      <c r="AW37" s="42"/>
      <c r="AX37" s="43"/>
      <c r="AY37" s="45"/>
      <c r="AZ37"/>
      <c r="BA37"/>
      <c r="BB37"/>
    </row>
    <row r="38" spans="1:51" s="61" customFormat="1" ht="15.75">
      <c r="A38" s="60"/>
      <c r="B38" s="61" t="s">
        <v>59</v>
      </c>
      <c r="D38" s="62"/>
      <c r="F38" s="63">
        <f>G38/640</f>
        <v>5.686875</v>
      </c>
      <c r="G38" s="61">
        <f>SUM(G27:G37)</f>
        <v>3639.6</v>
      </c>
      <c r="H38" s="64"/>
      <c r="I38" s="65"/>
      <c r="J38" s="66">
        <f>SUM(J27:J37)</f>
        <v>46227</v>
      </c>
      <c r="K38" s="67">
        <f>SUM(K27:K36)</f>
        <v>21500</v>
      </c>
      <c r="L38" s="68">
        <f>J38/$G38</f>
        <v>12.701121002307946</v>
      </c>
      <c r="M38" s="69">
        <f>K38/$G40</f>
        <v>15.774027879677183</v>
      </c>
      <c r="N38" s="66">
        <f>SUM(N27:N37)</f>
        <v>10717</v>
      </c>
      <c r="O38" s="67">
        <f>SUM(O27:O36)</f>
        <v>500</v>
      </c>
      <c r="P38" s="68">
        <f>N38/$G38</f>
        <v>2.944554346631498</v>
      </c>
      <c r="Q38" s="70">
        <f>O38/G40</f>
        <v>0.36683785766691124</v>
      </c>
      <c r="R38" s="71"/>
      <c r="S38" s="72"/>
      <c r="T38" s="73">
        <f>SUM(T27:T37)</f>
        <v>47520</v>
      </c>
      <c r="U38" s="74">
        <f>SUM(U27:U37)</f>
        <v>21738</v>
      </c>
      <c r="V38" s="73">
        <f>SUM(V27:V37)</f>
        <v>210.2119999739102</v>
      </c>
      <c r="W38" s="69">
        <f>U38/$G40</f>
        <v>15.948642699926632</v>
      </c>
      <c r="X38" s="73">
        <f>SUM(X27:X37)</f>
        <v>11476</v>
      </c>
      <c r="Y38" s="73">
        <f>SUM(Y27:Y36)</f>
        <v>877</v>
      </c>
      <c r="Z38" s="68">
        <f>X38/G38</f>
        <v>3.1530937465655566</v>
      </c>
      <c r="AA38" s="69">
        <f>Y38/G40</f>
        <v>0.6434336023477623</v>
      </c>
      <c r="AB38" s="68"/>
      <c r="AC38" s="68"/>
      <c r="AD38" s="71"/>
      <c r="AE38" s="72"/>
      <c r="AF38" s="66">
        <f>SUM(AF27:AF37)</f>
        <v>61756</v>
      </c>
      <c r="AG38" s="67">
        <f>SUM(AG27:AG37)</f>
        <v>24914</v>
      </c>
      <c r="AH38" s="68">
        <f>AF38/$G38</f>
        <v>16.967798659193317</v>
      </c>
      <c r="AI38" s="69">
        <f>AG38/$G40</f>
        <v>18.27879677182685</v>
      </c>
      <c r="AJ38" s="66">
        <f>SUM(AJ27:AJ37)</f>
        <v>17488</v>
      </c>
      <c r="AK38" s="67">
        <f>SUM(AK27:AK36)</f>
        <v>2331</v>
      </c>
      <c r="AL38" s="68">
        <f>AJ38/$G38</f>
        <v>4.804923617979998</v>
      </c>
      <c r="AM38" s="69">
        <f>AK38/$G40</f>
        <v>1.7101980924431401</v>
      </c>
      <c r="AN38" s="69">
        <f>SUM(AG38/AK38)</f>
        <v>10.688116688116688</v>
      </c>
      <c r="AO38" s="75">
        <f>SUM(AG38-K38)/K38</f>
        <v>0.1587906976744186</v>
      </c>
      <c r="AP38" s="76"/>
      <c r="AQ38" s="77"/>
      <c r="AR38" s="61">
        <f>SUM(AR27:AR37)</f>
        <v>63617</v>
      </c>
      <c r="AS38" s="78">
        <f>SUM(AS27:AS36)</f>
        <v>25536</v>
      </c>
      <c r="AT38" s="63">
        <f>AR38/$G38</f>
        <v>17.47911858445983</v>
      </c>
      <c r="AU38" s="79">
        <f>AS38/$G40</f>
        <v>18.73514306676449</v>
      </c>
      <c r="AV38" s="61">
        <f>SUM(AV27:AV37)</f>
        <v>18486</v>
      </c>
      <c r="AW38" s="78">
        <f>SUM(AW27:AW36)</f>
        <v>2599</v>
      </c>
      <c r="AX38" s="63">
        <f>AV38/$G38</f>
        <v>5.079129574678536</v>
      </c>
      <c r="AY38" s="80">
        <f>AW38/$G40</f>
        <v>1.9068231841526047</v>
      </c>
    </row>
    <row r="39" spans="1:54" s="26" customFormat="1" ht="15.75">
      <c r="A39" s="46"/>
      <c r="D39" s="27"/>
      <c r="E39" s="28"/>
      <c r="F39" s="29"/>
      <c r="G39" s="28"/>
      <c r="H39" s="54"/>
      <c r="I39" s="55"/>
      <c r="J39" s="32"/>
      <c r="K39" s="33"/>
      <c r="L39" s="34"/>
      <c r="M39" s="35"/>
      <c r="N39" s="32"/>
      <c r="O39" s="36"/>
      <c r="P39" s="34"/>
      <c r="Q39" s="37"/>
      <c r="R39" s="56"/>
      <c r="S39" s="57"/>
      <c r="T39" s="32"/>
      <c r="U39" s="34"/>
      <c r="V39" s="34"/>
      <c r="W39" s="34"/>
      <c r="X39" s="39"/>
      <c r="Y39" s="34"/>
      <c r="Z39" s="34"/>
      <c r="AA39" s="34"/>
      <c r="AB39" s="34"/>
      <c r="AC39" s="34"/>
      <c r="AD39" s="56"/>
      <c r="AE39" s="57"/>
      <c r="AF39" s="32"/>
      <c r="AG39" s="36"/>
      <c r="AH39" s="34"/>
      <c r="AI39" s="35"/>
      <c r="AJ39" s="32"/>
      <c r="AK39" s="36"/>
      <c r="AL39" s="34"/>
      <c r="AM39" s="35"/>
      <c r="AN39" s="35"/>
      <c r="AO39" s="41"/>
      <c r="AP39" s="58"/>
      <c r="AQ39" s="59"/>
      <c r="AS39" s="42"/>
      <c r="AT39" s="43"/>
      <c r="AU39" s="35"/>
      <c r="AW39" s="42"/>
      <c r="AX39" s="43"/>
      <c r="AY39" s="45"/>
      <c r="AZ39"/>
      <c r="BA39"/>
      <c r="BB39"/>
    </row>
    <row r="40" spans="1:51" s="25" customFormat="1" ht="15.75">
      <c r="A40" s="46"/>
      <c r="B40" s="25" t="s">
        <v>60</v>
      </c>
      <c r="D40" s="81"/>
      <c r="E40" s="82"/>
      <c r="F40" s="83">
        <v>2.1</v>
      </c>
      <c r="G40" s="82">
        <v>1363</v>
      </c>
      <c r="H40" s="84"/>
      <c r="I40" s="85"/>
      <c r="K40" s="86">
        <v>36069</v>
      </c>
      <c r="L40" s="87">
        <v>26.5</v>
      </c>
      <c r="M40" s="87"/>
      <c r="N40" s="86">
        <v>2235</v>
      </c>
      <c r="O40" s="88"/>
      <c r="P40" s="87">
        <v>1.6</v>
      </c>
      <c r="Q40" s="89"/>
      <c r="R40" s="90"/>
      <c r="S40" s="91"/>
      <c r="U40" s="87"/>
      <c r="V40" s="87"/>
      <c r="W40" s="87"/>
      <c r="X40" s="88"/>
      <c r="Y40" s="87"/>
      <c r="Z40" s="87"/>
      <c r="AA40" s="87"/>
      <c r="AB40" s="87"/>
      <c r="AC40" s="87"/>
      <c r="AD40" s="90"/>
      <c r="AE40" s="91"/>
      <c r="AG40" s="86">
        <v>50843</v>
      </c>
      <c r="AI40" s="87">
        <v>37.3</v>
      </c>
      <c r="AJ40" s="86">
        <v>3476</v>
      </c>
      <c r="AK40" s="88"/>
      <c r="AM40" s="87">
        <v>2.6</v>
      </c>
      <c r="AN40" s="87">
        <v>14.6</v>
      </c>
      <c r="AO40" s="92">
        <v>0.41</v>
      </c>
      <c r="AP40" s="93"/>
      <c r="AQ40" s="84"/>
      <c r="AT40" s="94"/>
      <c r="AU40" s="94"/>
      <c r="AX40" s="94"/>
      <c r="AY40" s="95"/>
    </row>
    <row r="41" spans="1:51" s="25" customFormat="1" ht="16.5" thickBot="1">
      <c r="A41" s="46"/>
      <c r="D41" s="81"/>
      <c r="E41" s="82"/>
      <c r="F41" s="83"/>
      <c r="G41" s="82"/>
      <c r="H41" s="84"/>
      <c r="I41" s="85"/>
      <c r="J41" s="86"/>
      <c r="K41" s="116"/>
      <c r="L41" s="87"/>
      <c r="M41" s="117"/>
      <c r="N41" s="86"/>
      <c r="O41" s="118"/>
      <c r="P41" s="87"/>
      <c r="Q41" s="89"/>
      <c r="R41" s="119"/>
      <c r="S41" s="120"/>
      <c r="T41" s="86"/>
      <c r="U41" s="87"/>
      <c r="V41" s="87"/>
      <c r="W41" s="87"/>
      <c r="X41" s="88"/>
      <c r="Y41" s="87"/>
      <c r="Z41" s="87"/>
      <c r="AA41" s="87"/>
      <c r="AB41" s="87"/>
      <c r="AC41" s="87"/>
      <c r="AD41" s="119"/>
      <c r="AE41" s="120"/>
      <c r="AF41" s="86"/>
      <c r="AG41" s="118"/>
      <c r="AH41" s="87"/>
      <c r="AI41" s="117"/>
      <c r="AJ41" s="86"/>
      <c r="AK41" s="118"/>
      <c r="AL41" s="87"/>
      <c r="AM41" s="117"/>
      <c r="AN41" s="117"/>
      <c r="AO41" s="121"/>
      <c r="AP41" s="122"/>
      <c r="AQ41" s="123"/>
      <c r="AS41" s="124"/>
      <c r="AT41" s="94"/>
      <c r="AU41" s="125"/>
      <c r="AW41" s="124"/>
      <c r="AX41" s="94"/>
      <c r="AY41" s="126"/>
    </row>
    <row r="42" spans="1:51" s="97" customFormat="1" ht="16.5" thickTop="1">
      <c r="A42" s="96"/>
      <c r="D42" s="98"/>
      <c r="E42" s="99"/>
      <c r="F42" s="100"/>
      <c r="G42" s="99"/>
      <c r="H42" s="101"/>
      <c r="I42" s="101"/>
      <c r="K42" s="102"/>
      <c r="L42" s="103"/>
      <c r="M42" s="104"/>
      <c r="O42" s="105"/>
      <c r="P42" s="103"/>
      <c r="Q42" s="106"/>
      <c r="R42" s="107"/>
      <c r="S42" s="108"/>
      <c r="U42" s="103"/>
      <c r="V42" s="103"/>
      <c r="W42" s="103"/>
      <c r="X42" s="109"/>
      <c r="Y42" s="103"/>
      <c r="Z42" s="103"/>
      <c r="AA42" s="103"/>
      <c r="AB42" s="103"/>
      <c r="AC42" s="103"/>
      <c r="AD42" s="107"/>
      <c r="AE42" s="108"/>
      <c r="AG42" s="105"/>
      <c r="AH42" s="103"/>
      <c r="AI42" s="104"/>
      <c r="AK42" s="105"/>
      <c r="AL42" s="103"/>
      <c r="AM42" s="104"/>
      <c r="AN42" s="104"/>
      <c r="AO42" s="110"/>
      <c r="AP42" s="111"/>
      <c r="AQ42" s="112"/>
      <c r="AS42" s="113"/>
      <c r="AT42" s="103"/>
      <c r="AU42" s="104"/>
      <c r="AW42" s="113"/>
      <c r="AX42" s="103"/>
      <c r="AY42" s="114"/>
    </row>
    <row r="43" spans="1:51" s="25" customFormat="1" ht="15.75">
      <c r="A43" s="46"/>
      <c r="D43" s="81"/>
      <c r="E43" s="82"/>
      <c r="F43" s="83"/>
      <c r="G43" s="82"/>
      <c r="H43" s="84"/>
      <c r="I43" s="85"/>
      <c r="J43" s="86"/>
      <c r="K43" s="116"/>
      <c r="L43" s="87"/>
      <c r="M43" s="117"/>
      <c r="N43" s="86"/>
      <c r="O43" s="118"/>
      <c r="P43" s="87"/>
      <c r="Q43" s="89"/>
      <c r="R43" s="119"/>
      <c r="S43" s="120"/>
      <c r="T43" s="86"/>
      <c r="U43" s="87"/>
      <c r="V43" s="87"/>
      <c r="W43" s="87"/>
      <c r="X43" s="88"/>
      <c r="Y43" s="87"/>
      <c r="Z43" s="87"/>
      <c r="AA43" s="87"/>
      <c r="AB43" s="87"/>
      <c r="AC43" s="87"/>
      <c r="AD43" s="119"/>
      <c r="AE43" s="120"/>
      <c r="AF43" s="86"/>
      <c r="AG43" s="118"/>
      <c r="AH43" s="87"/>
      <c r="AI43" s="117"/>
      <c r="AJ43" s="86"/>
      <c r="AK43" s="118"/>
      <c r="AL43" s="87"/>
      <c r="AM43" s="117"/>
      <c r="AN43" s="117"/>
      <c r="AO43" s="121"/>
      <c r="AP43" s="122"/>
      <c r="AQ43" s="123"/>
      <c r="AS43" s="124"/>
      <c r="AT43" s="94"/>
      <c r="AU43" s="125"/>
      <c r="AW43" s="124"/>
      <c r="AX43" s="94"/>
      <c r="AY43" s="126"/>
    </row>
    <row r="44" spans="1:51" s="25" customFormat="1" ht="15.75">
      <c r="A44" s="46"/>
      <c r="D44" s="81"/>
      <c r="E44" s="82"/>
      <c r="F44" s="83"/>
      <c r="G44" s="82"/>
      <c r="H44" s="84"/>
      <c r="I44" s="85"/>
      <c r="J44" s="86"/>
      <c r="K44" s="116"/>
      <c r="L44" s="87"/>
      <c r="M44" s="117"/>
      <c r="N44" s="86"/>
      <c r="O44" s="118"/>
      <c r="P44" s="87"/>
      <c r="Q44" s="89"/>
      <c r="R44" s="119"/>
      <c r="S44" s="120"/>
      <c r="T44" s="86"/>
      <c r="U44" s="87"/>
      <c r="V44" s="87"/>
      <c r="W44" s="87"/>
      <c r="X44" s="88"/>
      <c r="Y44" s="87"/>
      <c r="Z44" s="87"/>
      <c r="AA44" s="87"/>
      <c r="AB44" s="87"/>
      <c r="AC44" s="87"/>
      <c r="AD44" s="119"/>
      <c r="AE44" s="120"/>
      <c r="AF44" s="86"/>
      <c r="AG44" s="118"/>
      <c r="AH44" s="87"/>
      <c r="AI44" s="117"/>
      <c r="AJ44" s="86"/>
      <c r="AK44" s="118"/>
      <c r="AL44" s="87"/>
      <c r="AM44" s="117"/>
      <c r="AN44" s="117"/>
      <c r="AO44" s="121"/>
      <c r="AP44" s="122"/>
      <c r="AQ44" s="123"/>
      <c r="AS44" s="124"/>
      <c r="AT44" s="94"/>
      <c r="AU44" s="125"/>
      <c r="AW44" s="124"/>
      <c r="AX44" s="94"/>
      <c r="AY44" s="126"/>
    </row>
    <row r="45" spans="1:54" s="28" customFormat="1" ht="15.75">
      <c r="A45" s="24">
        <v>25</v>
      </c>
      <c r="B45" s="28" t="s">
        <v>61</v>
      </c>
      <c r="C45" s="28" t="s">
        <v>52</v>
      </c>
      <c r="D45" s="27">
        <v>1742</v>
      </c>
      <c r="E45" s="28">
        <v>14308760</v>
      </c>
      <c r="F45" s="29"/>
      <c r="G45" s="28">
        <v>328.5</v>
      </c>
      <c r="H45" s="48">
        <v>1</v>
      </c>
      <c r="I45" s="49">
        <v>1</v>
      </c>
      <c r="J45" s="47">
        <v>7625</v>
      </c>
      <c r="K45" s="33">
        <f aca="true" t="shared" si="17" ref="K45:K62">J45*$H45</f>
        <v>7625</v>
      </c>
      <c r="L45" s="127">
        <f aca="true" t="shared" si="18" ref="L45:L62">J45/$G45</f>
        <v>23.21156773211568</v>
      </c>
      <c r="M45" s="128"/>
      <c r="N45" s="47">
        <v>270</v>
      </c>
      <c r="O45" s="33">
        <f aca="true" t="shared" si="19" ref="O45:O62">N45*$I45</f>
        <v>270</v>
      </c>
      <c r="P45" s="127"/>
      <c r="Q45" s="129"/>
      <c r="R45" s="50">
        <v>1</v>
      </c>
      <c r="S45" s="51">
        <v>1</v>
      </c>
      <c r="T45" s="47">
        <v>8818</v>
      </c>
      <c r="U45" s="36">
        <f>T45*R45</f>
        <v>8818</v>
      </c>
      <c r="V45" s="34">
        <f>T45/$G45</f>
        <v>26.84322678843227</v>
      </c>
      <c r="W45" s="127"/>
      <c r="X45" s="130">
        <v>1342</v>
      </c>
      <c r="Y45" s="36">
        <f>X45*S45</f>
        <v>1342</v>
      </c>
      <c r="Z45" s="40">
        <f>X45/$G45</f>
        <v>4.08523592085236</v>
      </c>
      <c r="AA45" s="127"/>
      <c r="AB45" s="127"/>
      <c r="AC45" s="127"/>
      <c r="AD45" s="50">
        <v>1</v>
      </c>
      <c r="AE45" s="51">
        <v>1</v>
      </c>
      <c r="AF45" s="47">
        <v>12019</v>
      </c>
      <c r="AG45" s="33">
        <f>AF45*AD45</f>
        <v>12019</v>
      </c>
      <c r="AH45" s="127">
        <f aca="true" t="shared" si="20" ref="AH45:AH62">AF45/$G45</f>
        <v>36.58751902587519</v>
      </c>
      <c r="AI45" s="128"/>
      <c r="AJ45" s="47">
        <v>2296</v>
      </c>
      <c r="AK45" s="33">
        <f aca="true" t="shared" si="21" ref="AK45:AK62">AJ45*$I45</f>
        <v>2296</v>
      </c>
      <c r="AL45" s="127">
        <f aca="true" t="shared" si="22" ref="AL45:AL62">AJ45/$G45</f>
        <v>6.989345509893455</v>
      </c>
      <c r="AM45" s="128"/>
      <c r="AN45" s="128">
        <f>AG45/AK45</f>
        <v>5.234756097560975</v>
      </c>
      <c r="AO45" s="131">
        <f>(AG45-K45)/K45</f>
        <v>0.5762622950819672</v>
      </c>
      <c r="AP45" s="52">
        <v>1</v>
      </c>
      <c r="AQ45" s="53">
        <v>1</v>
      </c>
      <c r="AR45" s="28">
        <v>12019</v>
      </c>
      <c r="AS45" s="132">
        <f aca="true" t="shared" si="23" ref="AS45:AS62">AR45*$H45</f>
        <v>12019</v>
      </c>
      <c r="AT45" s="29">
        <f aca="true" t="shared" si="24" ref="AT45:AT62">AR45/$G45</f>
        <v>36.58751902587519</v>
      </c>
      <c r="AU45" s="133"/>
      <c r="AV45" s="28">
        <v>2298</v>
      </c>
      <c r="AW45" s="132">
        <f>AV45*$AQ45</f>
        <v>2298</v>
      </c>
      <c r="AX45" s="29">
        <f aca="true" t="shared" si="25" ref="AX45:AX62">AV45/$G45</f>
        <v>6.995433789954338</v>
      </c>
      <c r="AY45" s="134"/>
      <c r="AZ45" s="135"/>
      <c r="BA45" s="135"/>
      <c r="BB45" s="135"/>
    </row>
    <row r="46" spans="1:54" s="28" customFormat="1" ht="15.75">
      <c r="A46" s="46"/>
      <c r="B46" s="28" t="s">
        <v>61</v>
      </c>
      <c r="C46" s="28" t="s">
        <v>52</v>
      </c>
      <c r="D46" s="27">
        <v>1714</v>
      </c>
      <c r="E46" s="28">
        <v>13401540</v>
      </c>
      <c r="F46" s="29"/>
      <c r="G46" s="28">
        <v>307.7</v>
      </c>
      <c r="H46" s="30">
        <v>0</v>
      </c>
      <c r="I46" s="31">
        <v>0</v>
      </c>
      <c r="J46" s="47">
        <v>10055</v>
      </c>
      <c r="K46" s="33">
        <f t="shared" si="17"/>
        <v>0</v>
      </c>
      <c r="L46" s="127">
        <f t="shared" si="18"/>
        <v>32.67793305167371</v>
      </c>
      <c r="M46" s="128"/>
      <c r="N46" s="47">
        <v>213</v>
      </c>
      <c r="O46" s="33">
        <f t="shared" si="19"/>
        <v>0</v>
      </c>
      <c r="P46" s="127"/>
      <c r="Q46" s="129"/>
      <c r="R46" s="38">
        <v>0</v>
      </c>
      <c r="S46" s="31">
        <v>0</v>
      </c>
      <c r="T46" s="47">
        <v>10907</v>
      </c>
      <c r="U46" s="36">
        <f>T46*R46</f>
        <v>0</v>
      </c>
      <c r="V46" s="34">
        <f>T46/$G46</f>
        <v>35.44686382840429</v>
      </c>
      <c r="W46" s="127"/>
      <c r="X46" s="130">
        <v>215</v>
      </c>
      <c r="Y46" s="36">
        <f>X46*S46</f>
        <v>0</v>
      </c>
      <c r="Z46" s="40">
        <f>X46/$G46</f>
        <v>0.6987325316867079</v>
      </c>
      <c r="AA46" s="127"/>
      <c r="AB46" s="127"/>
      <c r="AC46" s="127"/>
      <c r="AD46" s="38">
        <v>0</v>
      </c>
      <c r="AE46" s="31">
        <v>0</v>
      </c>
      <c r="AF46" s="47">
        <v>14517</v>
      </c>
      <c r="AG46" s="33">
        <f>AF46*AD46</f>
        <v>0</v>
      </c>
      <c r="AH46" s="127">
        <f t="shared" si="20"/>
        <v>47.17907052323692</v>
      </c>
      <c r="AI46" s="128"/>
      <c r="AJ46" s="47">
        <v>2081</v>
      </c>
      <c r="AK46" s="33">
        <f t="shared" si="21"/>
        <v>0</v>
      </c>
      <c r="AL46" s="127">
        <f t="shared" si="22"/>
        <v>6.7630809229769255</v>
      </c>
      <c r="AM46" s="128"/>
      <c r="AN46" s="128" t="e">
        <f>AG46/AK46</f>
        <v>#DIV/0!</v>
      </c>
      <c r="AO46" s="131" t="e">
        <f>(AG46-K46)/K46</f>
        <v>#DIV/0!</v>
      </c>
      <c r="AP46" s="38">
        <v>0</v>
      </c>
      <c r="AQ46" s="31">
        <v>0</v>
      </c>
      <c r="AR46" s="28">
        <v>15050</v>
      </c>
      <c r="AS46" s="132">
        <f t="shared" si="23"/>
        <v>0</v>
      </c>
      <c r="AT46" s="29">
        <f t="shared" si="24"/>
        <v>48.91127721806955</v>
      </c>
      <c r="AU46" s="133"/>
      <c r="AV46" s="28">
        <v>2399</v>
      </c>
      <c r="AW46" s="132">
        <f>AV46*$AQ46</f>
        <v>0</v>
      </c>
      <c r="AX46" s="29">
        <f t="shared" si="25"/>
        <v>7.796555086122847</v>
      </c>
      <c r="AY46" s="134"/>
      <c r="AZ46" s="135"/>
      <c r="BA46" s="135"/>
      <c r="BB46" s="135"/>
    </row>
    <row r="47" spans="1:54" s="28" customFormat="1" ht="15.75">
      <c r="A47" s="46"/>
      <c r="B47" s="28" t="s">
        <v>61</v>
      </c>
      <c r="C47" s="28" t="s">
        <v>52</v>
      </c>
      <c r="D47" s="27">
        <v>1743</v>
      </c>
      <c r="E47" s="28">
        <v>7188288</v>
      </c>
      <c r="F47" s="29"/>
      <c r="G47" s="28">
        <v>165</v>
      </c>
      <c r="H47" s="48">
        <v>1</v>
      </c>
      <c r="I47" s="49">
        <v>1</v>
      </c>
      <c r="J47" s="47">
        <v>5128</v>
      </c>
      <c r="K47" s="33">
        <f t="shared" si="17"/>
        <v>5128</v>
      </c>
      <c r="L47" s="127">
        <f t="shared" si="18"/>
        <v>31.078787878787878</v>
      </c>
      <c r="M47" s="128"/>
      <c r="N47" s="47">
        <v>122</v>
      </c>
      <c r="O47" s="33">
        <f t="shared" si="19"/>
        <v>122</v>
      </c>
      <c r="P47" s="127"/>
      <c r="Q47" s="129"/>
      <c r="R47" s="50">
        <v>1</v>
      </c>
      <c r="S47" s="51">
        <v>1</v>
      </c>
      <c r="T47" s="47">
        <v>5644</v>
      </c>
      <c r="U47" s="36">
        <f>T47*R47</f>
        <v>5644</v>
      </c>
      <c r="V47" s="34">
        <f>T47/$G47</f>
        <v>34.2060606060606</v>
      </c>
      <c r="W47" s="127"/>
      <c r="X47" s="130">
        <v>603</v>
      </c>
      <c r="Y47" s="36">
        <f>X47*S47</f>
        <v>603</v>
      </c>
      <c r="Z47" s="40">
        <f>X47/$G47</f>
        <v>3.6545454545454548</v>
      </c>
      <c r="AA47" s="127"/>
      <c r="AB47" s="127"/>
      <c r="AC47" s="127"/>
      <c r="AD47" s="50">
        <v>1</v>
      </c>
      <c r="AE47" s="51">
        <v>1</v>
      </c>
      <c r="AF47" s="47">
        <v>6715</v>
      </c>
      <c r="AG47" s="33">
        <f>AF47*AD47</f>
        <v>6715</v>
      </c>
      <c r="AH47" s="127">
        <f t="shared" si="20"/>
        <v>40.696969696969695</v>
      </c>
      <c r="AI47" s="128"/>
      <c r="AJ47" s="47">
        <v>1031</v>
      </c>
      <c r="AK47" s="33">
        <f t="shared" si="21"/>
        <v>1031</v>
      </c>
      <c r="AL47" s="127">
        <f t="shared" si="22"/>
        <v>6.248484848484848</v>
      </c>
      <c r="AM47" s="128"/>
      <c r="AN47" s="128">
        <f>AG47/AK47</f>
        <v>6.513094083414161</v>
      </c>
      <c r="AO47" s="131">
        <f>(AG47-K47)/K47</f>
        <v>0.3094773790951638</v>
      </c>
      <c r="AP47" s="52">
        <v>1</v>
      </c>
      <c r="AQ47" s="53">
        <v>1</v>
      </c>
      <c r="AR47" s="28">
        <v>6960</v>
      </c>
      <c r="AS47" s="132">
        <f t="shared" si="23"/>
        <v>6960</v>
      </c>
      <c r="AT47" s="29">
        <f t="shared" si="24"/>
        <v>42.18181818181818</v>
      </c>
      <c r="AU47" s="133"/>
      <c r="AV47" s="28">
        <v>1032</v>
      </c>
      <c r="AW47" s="132">
        <f>AV47*$AQ47</f>
        <v>1032</v>
      </c>
      <c r="AX47" s="29">
        <f t="shared" si="25"/>
        <v>6.254545454545455</v>
      </c>
      <c r="AY47" s="134"/>
      <c r="AZ47" s="135"/>
      <c r="BA47" s="135"/>
      <c r="BB47" s="135"/>
    </row>
    <row r="48" spans="1:54" s="28" customFormat="1" ht="15.75">
      <c r="A48" s="46"/>
      <c r="B48" s="28" t="s">
        <v>61</v>
      </c>
      <c r="C48" s="28" t="s">
        <v>52</v>
      </c>
      <c r="D48" s="27">
        <v>1739</v>
      </c>
      <c r="E48" s="28">
        <v>14998030</v>
      </c>
      <c r="F48" s="29"/>
      <c r="G48" s="28">
        <v>344.3</v>
      </c>
      <c r="H48" s="48">
        <v>1</v>
      </c>
      <c r="I48" s="49">
        <v>1</v>
      </c>
      <c r="J48" s="47">
        <v>12960</v>
      </c>
      <c r="K48" s="33">
        <f t="shared" si="17"/>
        <v>12960</v>
      </c>
      <c r="L48" s="127">
        <f t="shared" si="18"/>
        <v>37.641591635201856</v>
      </c>
      <c r="M48" s="128"/>
      <c r="N48" s="47">
        <v>0</v>
      </c>
      <c r="O48" s="33">
        <f t="shared" si="19"/>
        <v>0</v>
      </c>
      <c r="P48" s="127"/>
      <c r="Q48" s="129"/>
      <c r="R48" s="50">
        <v>1</v>
      </c>
      <c r="S48" s="51">
        <v>1</v>
      </c>
      <c r="T48" s="47">
        <v>13420</v>
      </c>
      <c r="U48" s="36">
        <f>T48*R48</f>
        <v>13420</v>
      </c>
      <c r="V48" s="34">
        <f>T48/$G48</f>
        <v>38.977635782747605</v>
      </c>
      <c r="W48" s="127"/>
      <c r="X48" s="130">
        <v>0</v>
      </c>
      <c r="Y48" s="36">
        <f>X48*S48</f>
        <v>0</v>
      </c>
      <c r="Z48" s="40">
        <f>X48/$G48</f>
        <v>0</v>
      </c>
      <c r="AA48" s="127"/>
      <c r="AB48" s="127"/>
      <c r="AC48" s="127"/>
      <c r="AD48" s="50">
        <v>1</v>
      </c>
      <c r="AE48" s="51">
        <v>1</v>
      </c>
      <c r="AF48" s="47">
        <v>15458</v>
      </c>
      <c r="AG48" s="33">
        <f>AF48*AD48</f>
        <v>15458</v>
      </c>
      <c r="AH48" s="127">
        <f t="shared" si="20"/>
        <v>44.89689224513506</v>
      </c>
      <c r="AI48" s="128"/>
      <c r="AJ48" s="47">
        <v>261</v>
      </c>
      <c r="AK48" s="33">
        <f t="shared" si="21"/>
        <v>261</v>
      </c>
      <c r="AL48" s="127">
        <f t="shared" si="22"/>
        <v>0.7580598315422596</v>
      </c>
      <c r="AM48" s="128"/>
      <c r="AN48" s="128">
        <f>AG48/AK48</f>
        <v>59.22605363984675</v>
      </c>
      <c r="AO48" s="131">
        <f>(AG48-K48)/K48</f>
        <v>0.19274691358024693</v>
      </c>
      <c r="AP48" s="52">
        <v>1</v>
      </c>
      <c r="AQ48" s="53">
        <v>1</v>
      </c>
      <c r="AR48" s="28">
        <v>15752</v>
      </c>
      <c r="AS48" s="132">
        <f t="shared" si="23"/>
        <v>15752</v>
      </c>
      <c r="AT48" s="29">
        <f t="shared" si="24"/>
        <v>45.75079872204473</v>
      </c>
      <c r="AU48" s="133"/>
      <c r="AV48" s="28">
        <v>381</v>
      </c>
      <c r="AW48" s="132">
        <f>AV48*$AQ48</f>
        <v>381</v>
      </c>
      <c r="AX48" s="29">
        <f t="shared" si="25"/>
        <v>1.1065930874237584</v>
      </c>
      <c r="AY48" s="134"/>
      <c r="AZ48" s="135"/>
      <c r="BA48" s="135"/>
      <c r="BB48" s="135"/>
    </row>
    <row r="49" spans="1:54" s="28" customFormat="1" ht="15.75">
      <c r="A49" s="46"/>
      <c r="B49" s="28" t="s">
        <v>61</v>
      </c>
      <c r="C49" s="28" t="s">
        <v>52</v>
      </c>
      <c r="D49" s="27">
        <v>1715</v>
      </c>
      <c r="E49" s="28">
        <v>7138082</v>
      </c>
      <c r="F49" s="29"/>
      <c r="G49" s="28">
        <v>163.9</v>
      </c>
      <c r="H49" s="30">
        <v>0</v>
      </c>
      <c r="I49" s="31">
        <v>0</v>
      </c>
      <c r="J49" s="47">
        <v>4906</v>
      </c>
      <c r="K49" s="33">
        <f t="shared" si="17"/>
        <v>0</v>
      </c>
      <c r="L49" s="127">
        <f t="shared" si="18"/>
        <v>29.932885906040266</v>
      </c>
      <c r="M49" s="128"/>
      <c r="N49" s="47">
        <v>0</v>
      </c>
      <c r="O49" s="33">
        <f t="shared" si="19"/>
        <v>0</v>
      </c>
      <c r="P49" s="127"/>
      <c r="Q49" s="129"/>
      <c r="R49" s="38">
        <v>0</v>
      </c>
      <c r="S49" s="31">
        <v>0</v>
      </c>
      <c r="T49" s="47">
        <v>4523</v>
      </c>
      <c r="U49" s="36">
        <f>T49*R49</f>
        <v>0</v>
      </c>
      <c r="V49" s="34">
        <f>T49/$G49</f>
        <v>27.596095179987795</v>
      </c>
      <c r="W49" s="127"/>
      <c r="X49" s="130">
        <v>0</v>
      </c>
      <c r="Y49" s="36">
        <f>X49*S49</f>
        <v>0</v>
      </c>
      <c r="Z49" s="40">
        <f>X49/$G49</f>
        <v>0</v>
      </c>
      <c r="AA49" s="127"/>
      <c r="AB49" s="127"/>
      <c r="AC49" s="127"/>
      <c r="AD49" s="38">
        <v>0</v>
      </c>
      <c r="AE49" s="31">
        <v>0</v>
      </c>
      <c r="AF49" s="47">
        <v>5725</v>
      </c>
      <c r="AG49" s="33">
        <f>AF49*AD49</f>
        <v>0</v>
      </c>
      <c r="AH49" s="127">
        <f t="shared" si="20"/>
        <v>34.929835265405735</v>
      </c>
      <c r="AI49" s="128"/>
      <c r="AJ49" s="47">
        <v>864</v>
      </c>
      <c r="AK49" s="33">
        <f t="shared" si="21"/>
        <v>0</v>
      </c>
      <c r="AL49" s="127">
        <f t="shared" si="22"/>
        <v>5.27150701647346</v>
      </c>
      <c r="AM49" s="128"/>
      <c r="AN49" s="128" t="e">
        <f>AG49/AK49</f>
        <v>#DIV/0!</v>
      </c>
      <c r="AO49" s="131" t="e">
        <f>(AG49-K49)/K49</f>
        <v>#DIV/0!</v>
      </c>
      <c r="AP49" s="38">
        <v>0</v>
      </c>
      <c r="AQ49" s="31">
        <v>0</v>
      </c>
      <c r="AR49" s="28">
        <v>5813</v>
      </c>
      <c r="AS49" s="132">
        <f t="shared" si="23"/>
        <v>0</v>
      </c>
      <c r="AT49" s="29">
        <f t="shared" si="24"/>
        <v>35.46674801708359</v>
      </c>
      <c r="AU49" s="133"/>
      <c r="AV49" s="28">
        <v>1012</v>
      </c>
      <c r="AW49" s="132">
        <f>AV49*$AQ49</f>
        <v>0</v>
      </c>
      <c r="AX49" s="29">
        <f t="shared" si="25"/>
        <v>6.174496644295302</v>
      </c>
      <c r="AY49" s="134"/>
      <c r="AZ49" s="135"/>
      <c r="BA49" s="135"/>
      <c r="BB49" s="135"/>
    </row>
    <row r="50" spans="1:54" s="28" customFormat="1" ht="15.75">
      <c r="A50" s="46"/>
      <c r="D50" s="27"/>
      <c r="F50" s="29"/>
      <c r="H50" s="48"/>
      <c r="I50" s="49"/>
      <c r="J50" s="47"/>
      <c r="K50" s="33"/>
      <c r="L50" s="127"/>
      <c r="M50" s="128"/>
      <c r="N50" s="47"/>
      <c r="O50" s="33"/>
      <c r="P50" s="127"/>
      <c r="Q50" s="129"/>
      <c r="R50" s="50"/>
      <c r="S50" s="51"/>
      <c r="T50" s="47"/>
      <c r="U50" s="127"/>
      <c r="V50" s="127"/>
      <c r="W50" s="127"/>
      <c r="X50" s="130"/>
      <c r="Y50" s="127"/>
      <c r="Z50" s="127"/>
      <c r="AA50" s="127"/>
      <c r="AB50" s="127"/>
      <c r="AC50" s="127"/>
      <c r="AD50" s="50"/>
      <c r="AE50" s="51"/>
      <c r="AF50" s="47"/>
      <c r="AG50" s="33"/>
      <c r="AH50" s="127"/>
      <c r="AI50" s="128"/>
      <c r="AJ50" s="47"/>
      <c r="AK50" s="33"/>
      <c r="AL50" s="127"/>
      <c r="AM50" s="128"/>
      <c r="AN50" s="128"/>
      <c r="AO50" s="131"/>
      <c r="AP50" s="52"/>
      <c r="AQ50" s="136"/>
      <c r="AS50" s="132"/>
      <c r="AT50" s="29"/>
      <c r="AU50" s="133"/>
      <c r="AW50" s="132"/>
      <c r="AX50" s="29"/>
      <c r="AY50" s="134"/>
      <c r="AZ50" s="135"/>
      <c r="BA50" s="135"/>
      <c r="BB50" s="135"/>
    </row>
    <row r="51" spans="1:51" s="61" customFormat="1" ht="15.75">
      <c r="A51" s="60"/>
      <c r="B51" s="61" t="s">
        <v>62</v>
      </c>
      <c r="D51" s="62"/>
      <c r="F51" s="63">
        <f>G51/640</f>
        <v>2.0459375</v>
      </c>
      <c r="G51" s="61">
        <f>SUM(G45:G49)</f>
        <v>1309.4</v>
      </c>
      <c r="H51" s="64"/>
      <c r="I51" s="65"/>
      <c r="J51" s="66">
        <f>SUM(J45:J50)</f>
        <v>40674</v>
      </c>
      <c r="K51" s="67">
        <f>SUM(K45:K49)</f>
        <v>25713</v>
      </c>
      <c r="L51" s="68">
        <f>J51/$G51</f>
        <v>31.063082327783714</v>
      </c>
      <c r="M51" s="69">
        <f>K51/$G53</f>
        <v>24.79556412729026</v>
      </c>
      <c r="N51" s="66">
        <f>SUM(N45:N50)</f>
        <v>605</v>
      </c>
      <c r="O51" s="67">
        <f>SUM(O45:O49)</f>
        <v>392</v>
      </c>
      <c r="P51" s="68">
        <f>N51/$G51</f>
        <v>0.4620436841301359</v>
      </c>
      <c r="Q51" s="70">
        <f>O51/G53</f>
        <v>0.3780135004821601</v>
      </c>
      <c r="R51" s="71"/>
      <c r="S51" s="72"/>
      <c r="T51" s="73">
        <f>SUM(T45:T50)</f>
        <v>43312</v>
      </c>
      <c r="U51" s="74">
        <f>SUM(U45:U50)</f>
        <v>27882</v>
      </c>
      <c r="V51" s="73">
        <f>SUM(V45:V50)</f>
        <v>163.06988218563257</v>
      </c>
      <c r="W51" s="69">
        <f>U51/$G53</f>
        <v>26.887174541947928</v>
      </c>
      <c r="X51" s="73">
        <f>SUM(X45:X50)</f>
        <v>2160</v>
      </c>
      <c r="Y51" s="73">
        <f>SUM(Y45:Y49)</f>
        <v>1945</v>
      </c>
      <c r="Z51" s="68">
        <f>X51/G51</f>
        <v>1.6496105086299067</v>
      </c>
      <c r="AA51" s="69">
        <f>Y51/G53</f>
        <v>1.875602700096432</v>
      </c>
      <c r="AB51" s="68"/>
      <c r="AC51" s="68"/>
      <c r="AD51" s="71"/>
      <c r="AE51" s="72"/>
      <c r="AF51" s="66">
        <f>SUM(AF45:AF50)</f>
        <v>54434</v>
      </c>
      <c r="AG51" s="67">
        <f>SUM(AG45:AG50)</f>
        <v>34192</v>
      </c>
      <c r="AH51" s="68">
        <f>AF51/$G51</f>
        <v>41.57171223461127</v>
      </c>
      <c r="AI51" s="69">
        <f>AG51/$G53</f>
        <v>32.97203471552555</v>
      </c>
      <c r="AJ51" s="66">
        <f>SUM(AJ45:AJ50)</f>
        <v>6533</v>
      </c>
      <c r="AK51" s="67">
        <f>SUM(AK45:AK49)</f>
        <v>3588</v>
      </c>
      <c r="AL51" s="68">
        <f>AJ51/$G51</f>
        <v>4.989308080036658</v>
      </c>
      <c r="AM51" s="69">
        <f>AK51/$G53</f>
        <v>3.4599807135969143</v>
      </c>
      <c r="AN51" s="69">
        <f>SUM(AG51/AK51)</f>
        <v>9.529542920847268</v>
      </c>
      <c r="AO51" s="75">
        <f>SUM(AG51-K51)/K51</f>
        <v>0.32975537665772175</v>
      </c>
      <c r="AP51" s="76"/>
      <c r="AQ51" s="77"/>
      <c r="AR51" s="61">
        <f>SUM(AR45:AR50)</f>
        <v>55594</v>
      </c>
      <c r="AS51" s="78">
        <f>SUM(AS45:AS49)</f>
        <v>34731</v>
      </c>
      <c r="AT51" s="63">
        <f>AR51/$G51</f>
        <v>42.457614174431036</v>
      </c>
      <c r="AU51" s="79">
        <f>AS51/$G53</f>
        <v>33.49180327868852</v>
      </c>
      <c r="AV51" s="61">
        <f>SUM(AV45:AV50)</f>
        <v>7122</v>
      </c>
      <c r="AW51" s="78">
        <f>SUM(AW45:AW49)</f>
        <v>3711</v>
      </c>
      <c r="AX51" s="63">
        <f>AV51/$G51</f>
        <v>5.439132427065831</v>
      </c>
      <c r="AY51" s="80">
        <f>AW51/$G53</f>
        <v>3.578592092574735</v>
      </c>
    </row>
    <row r="52" spans="1:54" s="26" customFormat="1" ht="15.75">
      <c r="A52" s="46"/>
      <c r="D52" s="27"/>
      <c r="E52" s="28"/>
      <c r="F52" s="29"/>
      <c r="G52" s="28"/>
      <c r="H52" s="54"/>
      <c r="I52" s="55"/>
      <c r="J52" s="32"/>
      <c r="K52" s="33"/>
      <c r="L52" s="34"/>
      <c r="M52" s="35"/>
      <c r="N52" s="32"/>
      <c r="O52" s="36"/>
      <c r="P52" s="34"/>
      <c r="Q52" s="37"/>
      <c r="R52" s="56"/>
      <c r="S52" s="57"/>
      <c r="T52" s="32"/>
      <c r="U52" s="34"/>
      <c r="V52" s="34"/>
      <c r="W52" s="34"/>
      <c r="X52" s="39"/>
      <c r="Y52" s="34"/>
      <c r="Z52" s="34"/>
      <c r="AA52" s="34"/>
      <c r="AB52" s="34"/>
      <c r="AC52" s="34"/>
      <c r="AD52" s="56"/>
      <c r="AE52" s="57"/>
      <c r="AF52" s="32"/>
      <c r="AG52" s="36"/>
      <c r="AH52" s="34"/>
      <c r="AI52" s="35"/>
      <c r="AJ52" s="32"/>
      <c r="AK52" s="36"/>
      <c r="AL52" s="34"/>
      <c r="AM52" s="35"/>
      <c r="AN52" s="35"/>
      <c r="AO52" s="41"/>
      <c r="AP52" s="58"/>
      <c r="AQ52" s="59"/>
      <c r="AS52" s="42"/>
      <c r="AT52" s="43"/>
      <c r="AU52" s="35"/>
      <c r="AW52" s="42"/>
      <c r="AX52" s="43"/>
      <c r="AY52" s="45"/>
      <c r="AZ52"/>
      <c r="BA52"/>
      <c r="BB52"/>
    </row>
    <row r="53" spans="1:51" s="82" customFormat="1" ht="15.75">
      <c r="A53" s="46"/>
      <c r="B53" s="82" t="s">
        <v>63</v>
      </c>
      <c r="D53" s="81"/>
      <c r="F53" s="83">
        <v>1.6</v>
      </c>
      <c r="G53" s="82">
        <v>1037</v>
      </c>
      <c r="H53" s="137"/>
      <c r="I53" s="138"/>
      <c r="K53" s="139">
        <v>23275</v>
      </c>
      <c r="L53" s="140">
        <v>22.4</v>
      </c>
      <c r="M53" s="140"/>
      <c r="N53" s="139">
        <v>977</v>
      </c>
      <c r="O53" s="141"/>
      <c r="P53" s="140">
        <v>0.9</v>
      </c>
      <c r="Q53" s="142"/>
      <c r="R53" s="143"/>
      <c r="S53" s="144"/>
      <c r="U53" s="140"/>
      <c r="V53" s="140"/>
      <c r="W53" s="140"/>
      <c r="X53" s="141"/>
      <c r="Y53" s="140"/>
      <c r="Z53" s="140"/>
      <c r="AA53" s="140"/>
      <c r="AB53" s="140"/>
      <c r="AC53" s="140"/>
      <c r="AD53" s="143"/>
      <c r="AE53" s="144"/>
      <c r="AG53" s="139">
        <v>36437</v>
      </c>
      <c r="AI53" s="140">
        <v>35.1</v>
      </c>
      <c r="AJ53" s="139">
        <v>1660</v>
      </c>
      <c r="AK53" s="141"/>
      <c r="AM53" s="140">
        <v>1.6</v>
      </c>
      <c r="AN53" s="140">
        <v>1.6</v>
      </c>
      <c r="AO53" s="145">
        <v>0.22</v>
      </c>
      <c r="AP53" s="146"/>
      <c r="AQ53" s="137"/>
      <c r="AT53" s="83"/>
      <c r="AU53" s="83"/>
      <c r="AX53" s="83"/>
      <c r="AY53" s="147"/>
    </row>
    <row r="54" spans="1:54" s="28" customFormat="1" ht="15.75">
      <c r="A54" s="46"/>
      <c r="D54" s="27"/>
      <c r="F54" s="29"/>
      <c r="H54" s="48"/>
      <c r="I54" s="49"/>
      <c r="J54" s="47"/>
      <c r="K54" s="33"/>
      <c r="L54" s="127"/>
      <c r="M54" s="128"/>
      <c r="N54" s="47"/>
      <c r="O54" s="33"/>
      <c r="P54" s="127"/>
      <c r="Q54" s="129"/>
      <c r="R54" s="50"/>
      <c r="S54" s="51"/>
      <c r="T54" s="47"/>
      <c r="U54" s="127"/>
      <c r="V54" s="127"/>
      <c r="W54" s="127"/>
      <c r="X54" s="130"/>
      <c r="Y54" s="127"/>
      <c r="Z54" s="127"/>
      <c r="AA54" s="127"/>
      <c r="AB54" s="127"/>
      <c r="AC54" s="127"/>
      <c r="AD54" s="50"/>
      <c r="AE54" s="51"/>
      <c r="AF54" s="47"/>
      <c r="AG54" s="33"/>
      <c r="AH54" s="127"/>
      <c r="AI54" s="128"/>
      <c r="AJ54" s="47"/>
      <c r="AK54" s="33"/>
      <c r="AL54" s="127"/>
      <c r="AM54" s="128"/>
      <c r="AN54" s="128"/>
      <c r="AO54" s="131"/>
      <c r="AP54" s="52"/>
      <c r="AQ54" s="136"/>
      <c r="AS54" s="132"/>
      <c r="AT54" s="29"/>
      <c r="AU54" s="133"/>
      <c r="AW54" s="132"/>
      <c r="AX54" s="29"/>
      <c r="AY54" s="134"/>
      <c r="AZ54" s="135"/>
      <c r="BA54" s="135"/>
      <c r="BB54" s="135"/>
    </row>
    <row r="55" spans="1:54" s="28" customFormat="1" ht="16.5" thickBot="1">
      <c r="A55" s="46"/>
      <c r="D55" s="27"/>
      <c r="F55" s="29"/>
      <c r="H55" s="48"/>
      <c r="I55" s="49"/>
      <c r="J55" s="47"/>
      <c r="K55" s="33"/>
      <c r="L55" s="127"/>
      <c r="M55" s="128"/>
      <c r="N55" s="47"/>
      <c r="O55" s="33"/>
      <c r="P55" s="127"/>
      <c r="Q55" s="129"/>
      <c r="R55" s="50"/>
      <c r="S55" s="51"/>
      <c r="T55" s="47"/>
      <c r="U55" s="127"/>
      <c r="V55" s="127"/>
      <c r="W55" s="127"/>
      <c r="X55" s="130"/>
      <c r="Y55" s="127"/>
      <c r="Z55" s="127"/>
      <c r="AA55" s="127"/>
      <c r="AB55" s="127"/>
      <c r="AC55" s="127"/>
      <c r="AD55" s="50"/>
      <c r="AE55" s="51"/>
      <c r="AF55" s="47"/>
      <c r="AG55" s="33"/>
      <c r="AH55" s="127"/>
      <c r="AI55" s="128"/>
      <c r="AJ55" s="47"/>
      <c r="AK55" s="33"/>
      <c r="AL55" s="127"/>
      <c r="AM55" s="128"/>
      <c r="AN55" s="128"/>
      <c r="AO55" s="131"/>
      <c r="AP55" s="52"/>
      <c r="AQ55" s="136"/>
      <c r="AS55" s="132"/>
      <c r="AT55" s="29"/>
      <c r="AU55" s="133"/>
      <c r="AW55" s="132"/>
      <c r="AX55" s="29"/>
      <c r="AY55" s="134"/>
      <c r="AZ55" s="135"/>
      <c r="BA55" s="135"/>
      <c r="BB55" s="135"/>
    </row>
    <row r="56" spans="1:54" s="148" customFormat="1" ht="16.5" thickTop="1">
      <c r="A56" s="96"/>
      <c r="D56" s="149"/>
      <c r="F56" s="150"/>
      <c r="H56" s="151"/>
      <c r="I56" s="151"/>
      <c r="K56" s="152"/>
      <c r="L56" s="150"/>
      <c r="M56" s="153"/>
      <c r="O56" s="152"/>
      <c r="P56" s="150"/>
      <c r="Q56" s="154"/>
      <c r="R56" s="155"/>
      <c r="S56" s="156"/>
      <c r="U56" s="150"/>
      <c r="V56" s="150"/>
      <c r="W56" s="150"/>
      <c r="X56" s="157"/>
      <c r="Y56" s="150"/>
      <c r="Z56" s="150"/>
      <c r="AA56" s="150"/>
      <c r="AB56" s="150"/>
      <c r="AC56" s="150"/>
      <c r="AD56" s="155"/>
      <c r="AE56" s="156"/>
      <c r="AG56" s="152"/>
      <c r="AH56" s="150"/>
      <c r="AI56" s="153"/>
      <c r="AK56" s="152"/>
      <c r="AL56" s="150"/>
      <c r="AM56" s="153"/>
      <c r="AN56" s="153"/>
      <c r="AO56" s="158"/>
      <c r="AP56" s="159"/>
      <c r="AQ56" s="160"/>
      <c r="AS56" s="161"/>
      <c r="AT56" s="150"/>
      <c r="AU56" s="153"/>
      <c r="AW56" s="161"/>
      <c r="AX56" s="150"/>
      <c r="AY56" s="162"/>
      <c r="AZ56" s="163"/>
      <c r="BA56" s="163"/>
      <c r="BB56" s="163"/>
    </row>
    <row r="57" spans="1:54" s="28" customFormat="1" ht="15.75">
      <c r="A57" s="46"/>
      <c r="D57" s="27"/>
      <c r="F57" s="29"/>
      <c r="H57" s="48"/>
      <c r="I57" s="49"/>
      <c r="J57" s="47"/>
      <c r="K57" s="33"/>
      <c r="L57" s="127"/>
      <c r="M57" s="128"/>
      <c r="N57" s="47"/>
      <c r="O57" s="33"/>
      <c r="P57" s="127"/>
      <c r="Q57" s="129"/>
      <c r="R57" s="50"/>
      <c r="S57" s="51"/>
      <c r="T57" s="47"/>
      <c r="U57" s="127"/>
      <c r="V57" s="127"/>
      <c r="W57" s="127"/>
      <c r="X57" s="130"/>
      <c r="Y57" s="127"/>
      <c r="Z57" s="127"/>
      <c r="AA57" s="127"/>
      <c r="AB57" s="127"/>
      <c r="AC57" s="127"/>
      <c r="AD57" s="50"/>
      <c r="AE57" s="51"/>
      <c r="AF57" s="47"/>
      <c r="AG57" s="33"/>
      <c r="AH57" s="127"/>
      <c r="AI57" s="128"/>
      <c r="AJ57" s="47"/>
      <c r="AK57" s="33"/>
      <c r="AL57" s="127"/>
      <c r="AM57" s="128"/>
      <c r="AN57" s="128"/>
      <c r="AO57" s="131"/>
      <c r="AP57" s="52"/>
      <c r="AQ57" s="136"/>
      <c r="AS57" s="132"/>
      <c r="AT57" s="29"/>
      <c r="AU57" s="133"/>
      <c r="AW57" s="132"/>
      <c r="AX57" s="29"/>
      <c r="AY57" s="134"/>
      <c r="AZ57" s="135"/>
      <c r="BA57" s="135"/>
      <c r="BB57" s="135"/>
    </row>
    <row r="58" spans="1:54" s="28" customFormat="1" ht="15.75">
      <c r="A58" s="24">
        <v>24</v>
      </c>
      <c r="B58" s="28" t="s">
        <v>64</v>
      </c>
      <c r="C58" s="28" t="s">
        <v>52</v>
      </c>
      <c r="D58" s="27">
        <v>1714</v>
      </c>
      <c r="E58" s="28">
        <v>13401540</v>
      </c>
      <c r="F58" s="29"/>
      <c r="G58" s="28">
        <v>307.7</v>
      </c>
      <c r="H58" s="30">
        <v>0</v>
      </c>
      <c r="I58" s="31">
        <v>0</v>
      </c>
      <c r="J58" s="47">
        <v>10055</v>
      </c>
      <c r="K58" s="33">
        <f t="shared" si="17"/>
        <v>0</v>
      </c>
      <c r="L58" s="127">
        <f t="shared" si="18"/>
        <v>32.67793305167371</v>
      </c>
      <c r="M58" s="128"/>
      <c r="N58" s="47">
        <v>213</v>
      </c>
      <c r="O58" s="33">
        <f t="shared" si="19"/>
        <v>0</v>
      </c>
      <c r="P58" s="127"/>
      <c r="Q58" s="129"/>
      <c r="R58" s="38">
        <v>0</v>
      </c>
      <c r="S58" s="31">
        <v>0</v>
      </c>
      <c r="T58" s="47">
        <v>10907</v>
      </c>
      <c r="U58" s="36">
        <f>T58*R58</f>
        <v>0</v>
      </c>
      <c r="V58" s="34">
        <f>T58/$G58</f>
        <v>35.44686382840429</v>
      </c>
      <c r="W58" s="127"/>
      <c r="X58" s="130">
        <v>215</v>
      </c>
      <c r="Y58" s="36">
        <f>X58*S58</f>
        <v>0</v>
      </c>
      <c r="Z58" s="40">
        <f>X58/$G58</f>
        <v>0.6987325316867079</v>
      </c>
      <c r="AA58" s="127"/>
      <c r="AB58" s="127"/>
      <c r="AC58" s="127"/>
      <c r="AD58" s="38">
        <v>0</v>
      </c>
      <c r="AE58" s="31">
        <v>0</v>
      </c>
      <c r="AF58" s="47">
        <v>14517</v>
      </c>
      <c r="AG58" s="33">
        <f>AF58*AD58</f>
        <v>0</v>
      </c>
      <c r="AH58" s="127">
        <f t="shared" si="20"/>
        <v>47.17907052323692</v>
      </c>
      <c r="AI58" s="128"/>
      <c r="AJ58" s="47">
        <v>2081</v>
      </c>
      <c r="AK58" s="33">
        <f t="shared" si="21"/>
        <v>0</v>
      </c>
      <c r="AL58" s="127">
        <f t="shared" si="22"/>
        <v>6.7630809229769255</v>
      </c>
      <c r="AM58" s="128"/>
      <c r="AN58" s="128" t="e">
        <f>AG58/AK58</f>
        <v>#DIV/0!</v>
      </c>
      <c r="AO58" s="131" t="e">
        <f>(AG58-K58)/K58</f>
        <v>#DIV/0!</v>
      </c>
      <c r="AP58" s="38">
        <v>0</v>
      </c>
      <c r="AQ58" s="31">
        <v>0</v>
      </c>
      <c r="AR58" s="28">
        <v>15050</v>
      </c>
      <c r="AS58" s="132">
        <f t="shared" si="23"/>
        <v>0</v>
      </c>
      <c r="AT58" s="29">
        <f t="shared" si="24"/>
        <v>48.91127721806955</v>
      </c>
      <c r="AU58" s="133"/>
      <c r="AV58" s="28">
        <v>2399</v>
      </c>
      <c r="AW58" s="132">
        <f>AV58*$AQ58</f>
        <v>0</v>
      </c>
      <c r="AX58" s="29">
        <f t="shared" si="25"/>
        <v>7.796555086122847</v>
      </c>
      <c r="AY58" s="134"/>
      <c r="AZ58" s="135"/>
      <c r="BA58" s="135"/>
      <c r="BB58" s="135"/>
    </row>
    <row r="59" spans="1:54" s="28" customFormat="1" ht="15.75">
      <c r="A59" s="46"/>
      <c r="B59" s="28" t="s">
        <v>64</v>
      </c>
      <c r="C59" s="28" t="s">
        <v>52</v>
      </c>
      <c r="D59" s="27">
        <v>1725</v>
      </c>
      <c r="E59" s="28">
        <v>20010990</v>
      </c>
      <c r="F59" s="29"/>
      <c r="G59" s="28">
        <v>459.4</v>
      </c>
      <c r="H59" s="30">
        <v>0</v>
      </c>
      <c r="I59" s="31">
        <v>0</v>
      </c>
      <c r="J59" s="47">
        <v>73</v>
      </c>
      <c r="K59" s="33">
        <f t="shared" si="17"/>
        <v>0</v>
      </c>
      <c r="L59" s="127">
        <f t="shared" si="18"/>
        <v>0.1589029168480627</v>
      </c>
      <c r="M59" s="128"/>
      <c r="N59" s="47">
        <v>604</v>
      </c>
      <c r="O59" s="33">
        <f t="shared" si="19"/>
        <v>0</v>
      </c>
      <c r="P59" s="127"/>
      <c r="Q59" s="129"/>
      <c r="R59" s="38">
        <v>0</v>
      </c>
      <c r="S59" s="31">
        <v>0</v>
      </c>
      <c r="T59" s="47">
        <v>73</v>
      </c>
      <c r="U59" s="36">
        <f>T59*R59</f>
        <v>0</v>
      </c>
      <c r="V59" s="34">
        <f>T59/$G59</f>
        <v>0.1589029168480627</v>
      </c>
      <c r="W59" s="127"/>
      <c r="X59" s="130">
        <v>603</v>
      </c>
      <c r="Y59" s="36">
        <f>X59*S59</f>
        <v>0</v>
      </c>
      <c r="Z59" s="40">
        <f>X59/$G59</f>
        <v>1.3125816282107097</v>
      </c>
      <c r="AA59" s="127"/>
      <c r="AB59" s="127"/>
      <c r="AC59" s="127"/>
      <c r="AD59" s="38">
        <v>0</v>
      </c>
      <c r="AE59" s="31">
        <v>0</v>
      </c>
      <c r="AF59" s="47">
        <v>77</v>
      </c>
      <c r="AG59" s="33">
        <f>AF59*AD59</f>
        <v>0</v>
      </c>
      <c r="AH59" s="127">
        <f t="shared" si="20"/>
        <v>0.1676099259904223</v>
      </c>
      <c r="AI59" s="128"/>
      <c r="AJ59" s="47">
        <v>620</v>
      </c>
      <c r="AK59" s="33">
        <f t="shared" si="21"/>
        <v>0</v>
      </c>
      <c r="AL59" s="127">
        <f t="shared" si="22"/>
        <v>1.349586417065738</v>
      </c>
      <c r="AM59" s="128"/>
      <c r="AN59" s="128" t="e">
        <f>AG59/AK59</f>
        <v>#DIV/0!</v>
      </c>
      <c r="AO59" s="131" t="e">
        <f>(AG59-K59)/K59</f>
        <v>#DIV/0!</v>
      </c>
      <c r="AP59" s="38">
        <v>0</v>
      </c>
      <c r="AQ59" s="31">
        <v>0</v>
      </c>
      <c r="AR59" s="28">
        <v>78</v>
      </c>
      <c r="AS59" s="132">
        <f t="shared" si="23"/>
        <v>0</v>
      </c>
      <c r="AT59" s="29">
        <f t="shared" si="24"/>
        <v>0.1697866782760122</v>
      </c>
      <c r="AU59" s="133"/>
      <c r="AV59" s="28">
        <v>620</v>
      </c>
      <c r="AW59" s="132">
        <f>AV59*$AQ59</f>
        <v>0</v>
      </c>
      <c r="AX59" s="29">
        <f t="shared" si="25"/>
        <v>1.349586417065738</v>
      </c>
      <c r="AY59" s="134"/>
      <c r="AZ59" s="135"/>
      <c r="BA59" s="135"/>
      <c r="BB59" s="135"/>
    </row>
    <row r="60" spans="1:54" s="28" customFormat="1" ht="15.75">
      <c r="A60" s="46"/>
      <c r="B60" s="28" t="s">
        <v>64</v>
      </c>
      <c r="C60" s="28" t="s">
        <v>52</v>
      </c>
      <c r="D60" s="27">
        <v>1724</v>
      </c>
      <c r="E60" s="28">
        <v>10374860</v>
      </c>
      <c r="F60" s="29"/>
      <c r="G60" s="28">
        <v>238.2</v>
      </c>
      <c r="H60" s="48">
        <v>1</v>
      </c>
      <c r="I60" s="49">
        <v>1</v>
      </c>
      <c r="J60" s="47">
        <v>5868</v>
      </c>
      <c r="K60" s="33">
        <f t="shared" si="17"/>
        <v>5868</v>
      </c>
      <c r="L60" s="127">
        <f t="shared" si="18"/>
        <v>24.634760705289672</v>
      </c>
      <c r="M60" s="128"/>
      <c r="N60" s="47">
        <v>0</v>
      </c>
      <c r="O60" s="33">
        <f t="shared" si="19"/>
        <v>0</v>
      </c>
      <c r="P60" s="127"/>
      <c r="Q60" s="129"/>
      <c r="R60" s="50">
        <v>1</v>
      </c>
      <c r="S60" s="51">
        <v>1</v>
      </c>
      <c r="T60" s="47">
        <v>6266</v>
      </c>
      <c r="U60" s="36">
        <f>T60*R60</f>
        <v>6266</v>
      </c>
      <c r="V60" s="34">
        <f>T60/$G60</f>
        <v>26.305625524769102</v>
      </c>
      <c r="W60" s="127"/>
      <c r="X60" s="130">
        <v>0</v>
      </c>
      <c r="Y60" s="36">
        <f>X60*S60</f>
        <v>0</v>
      </c>
      <c r="Z60" s="40">
        <f>X60/$G60</f>
        <v>0</v>
      </c>
      <c r="AA60" s="127"/>
      <c r="AB60" s="127"/>
      <c r="AC60" s="127"/>
      <c r="AD60" s="50">
        <v>1</v>
      </c>
      <c r="AE60" s="51">
        <v>1</v>
      </c>
      <c r="AF60" s="47">
        <v>8284</v>
      </c>
      <c r="AG60" s="33">
        <f>AF60*AD60</f>
        <v>8284</v>
      </c>
      <c r="AH60" s="127">
        <f t="shared" si="20"/>
        <v>34.77749790092359</v>
      </c>
      <c r="AI60" s="128"/>
      <c r="AJ60" s="47">
        <v>804</v>
      </c>
      <c r="AK60" s="33">
        <f t="shared" si="21"/>
        <v>804</v>
      </c>
      <c r="AL60" s="127">
        <f t="shared" si="22"/>
        <v>3.375314861460957</v>
      </c>
      <c r="AM60" s="128"/>
      <c r="AN60" s="128">
        <f>AG60/AK60</f>
        <v>10.303482587064677</v>
      </c>
      <c r="AO60" s="131">
        <f>(AG60-K60)/K60</f>
        <v>0.4117246080436264</v>
      </c>
      <c r="AP60" s="52">
        <v>1</v>
      </c>
      <c r="AQ60" s="53">
        <v>1</v>
      </c>
      <c r="AR60" s="28">
        <v>8814</v>
      </c>
      <c r="AS60" s="132">
        <f t="shared" si="23"/>
        <v>8814</v>
      </c>
      <c r="AT60" s="29">
        <f t="shared" si="24"/>
        <v>37.00251889168766</v>
      </c>
      <c r="AU60" s="133"/>
      <c r="AV60" s="28">
        <v>904</v>
      </c>
      <c r="AW60" s="132">
        <f>AV60*$AQ60</f>
        <v>904</v>
      </c>
      <c r="AX60" s="29">
        <f t="shared" si="25"/>
        <v>3.7951301427371957</v>
      </c>
      <c r="AY60" s="134"/>
      <c r="AZ60" s="135"/>
      <c r="BA60" s="135"/>
      <c r="BB60" s="135"/>
    </row>
    <row r="61" spans="1:54" s="28" customFormat="1" ht="15.75">
      <c r="A61" s="46"/>
      <c r="B61" s="28" t="s">
        <v>64</v>
      </c>
      <c r="C61" s="28" t="s">
        <v>52</v>
      </c>
      <c r="D61" s="27">
        <v>1715</v>
      </c>
      <c r="E61" s="28">
        <v>7138082</v>
      </c>
      <c r="F61" s="29"/>
      <c r="G61" s="28">
        <v>163.9</v>
      </c>
      <c r="H61" s="30">
        <v>0</v>
      </c>
      <c r="I61" s="31">
        <v>0</v>
      </c>
      <c r="J61" s="47">
        <v>4906</v>
      </c>
      <c r="K61" s="33">
        <f t="shared" si="17"/>
        <v>0</v>
      </c>
      <c r="L61" s="127">
        <f t="shared" si="18"/>
        <v>29.932885906040266</v>
      </c>
      <c r="M61" s="128"/>
      <c r="N61" s="47">
        <v>0</v>
      </c>
      <c r="O61" s="33">
        <f t="shared" si="19"/>
        <v>0</v>
      </c>
      <c r="P61" s="127"/>
      <c r="Q61" s="129"/>
      <c r="R61" s="38">
        <v>0</v>
      </c>
      <c r="S61" s="31">
        <v>0</v>
      </c>
      <c r="T61" s="47">
        <v>4523</v>
      </c>
      <c r="U61" s="36">
        <f>T61*R61</f>
        <v>0</v>
      </c>
      <c r="V61" s="34">
        <f>T61/$G61</f>
        <v>27.596095179987795</v>
      </c>
      <c r="W61" s="127"/>
      <c r="X61" s="130">
        <v>0</v>
      </c>
      <c r="Y61" s="36">
        <f>X61*S61</f>
        <v>0</v>
      </c>
      <c r="Z61" s="40">
        <f>X61/$G61</f>
        <v>0</v>
      </c>
      <c r="AA61" s="127"/>
      <c r="AB61" s="127"/>
      <c r="AC61" s="127"/>
      <c r="AD61" s="38">
        <v>0</v>
      </c>
      <c r="AE61" s="31">
        <v>0</v>
      </c>
      <c r="AF61" s="47">
        <v>5725</v>
      </c>
      <c r="AG61" s="33">
        <f>AF61*AD61</f>
        <v>0</v>
      </c>
      <c r="AH61" s="127">
        <f t="shared" si="20"/>
        <v>34.929835265405735</v>
      </c>
      <c r="AI61" s="128"/>
      <c r="AJ61" s="47">
        <v>864</v>
      </c>
      <c r="AK61" s="33">
        <f t="shared" si="21"/>
        <v>0</v>
      </c>
      <c r="AL61" s="127">
        <f t="shared" si="22"/>
        <v>5.27150701647346</v>
      </c>
      <c r="AM61" s="128"/>
      <c r="AN61" s="128" t="e">
        <f>AG61/AK61</f>
        <v>#DIV/0!</v>
      </c>
      <c r="AO61" s="131" t="e">
        <f>(AG61-K61)/K61</f>
        <v>#DIV/0!</v>
      </c>
      <c r="AP61" s="38">
        <v>0</v>
      </c>
      <c r="AQ61" s="31">
        <v>0</v>
      </c>
      <c r="AR61" s="28">
        <v>5813</v>
      </c>
      <c r="AS61" s="132">
        <f t="shared" si="23"/>
        <v>0</v>
      </c>
      <c r="AT61" s="29">
        <f t="shared" si="24"/>
        <v>35.46674801708359</v>
      </c>
      <c r="AU61" s="133"/>
      <c r="AV61" s="28">
        <v>1012</v>
      </c>
      <c r="AW61" s="132">
        <f>AV61*$AQ61</f>
        <v>0</v>
      </c>
      <c r="AX61" s="29">
        <f t="shared" si="25"/>
        <v>6.174496644295302</v>
      </c>
      <c r="AY61" s="134"/>
      <c r="AZ61" s="135"/>
      <c r="BA61" s="135"/>
      <c r="BB61" s="135"/>
    </row>
    <row r="62" spans="1:54" s="28" customFormat="1" ht="15.75">
      <c r="A62" s="46"/>
      <c r="B62" s="28" t="s">
        <v>64</v>
      </c>
      <c r="C62" s="28" t="s">
        <v>52</v>
      </c>
      <c r="D62" s="27">
        <v>1723</v>
      </c>
      <c r="E62" s="28">
        <v>9551524</v>
      </c>
      <c r="F62" s="29"/>
      <c r="G62" s="28">
        <v>219.3</v>
      </c>
      <c r="H62" s="48">
        <v>1</v>
      </c>
      <c r="I62" s="49">
        <v>1</v>
      </c>
      <c r="J62" s="47">
        <v>7075</v>
      </c>
      <c r="K62" s="33">
        <f t="shared" si="17"/>
        <v>7075</v>
      </c>
      <c r="L62" s="127">
        <f t="shared" si="18"/>
        <v>32.26174190606475</v>
      </c>
      <c r="M62" s="128"/>
      <c r="N62" s="47">
        <v>0</v>
      </c>
      <c r="O62" s="33">
        <f t="shared" si="19"/>
        <v>0</v>
      </c>
      <c r="P62" s="127"/>
      <c r="Q62" s="129"/>
      <c r="R62" s="50">
        <v>1</v>
      </c>
      <c r="S62" s="51">
        <v>1</v>
      </c>
      <c r="T62" s="47">
        <v>6632</v>
      </c>
      <c r="U62" s="36">
        <f>T62*R62</f>
        <v>6632</v>
      </c>
      <c r="V62" s="34">
        <f>T62/$G62</f>
        <v>30.241678066575467</v>
      </c>
      <c r="W62" s="127"/>
      <c r="X62" s="130">
        <v>0</v>
      </c>
      <c r="Y62" s="36">
        <f>X62*S62</f>
        <v>0</v>
      </c>
      <c r="Z62" s="40">
        <f>X62/$G62</f>
        <v>0</v>
      </c>
      <c r="AA62" s="127"/>
      <c r="AB62" s="127"/>
      <c r="AC62" s="127"/>
      <c r="AD62" s="50">
        <v>1</v>
      </c>
      <c r="AE62" s="51">
        <v>1</v>
      </c>
      <c r="AF62" s="47">
        <v>7844</v>
      </c>
      <c r="AG62" s="33">
        <f>AF62*AD62</f>
        <v>7844</v>
      </c>
      <c r="AH62" s="127">
        <f t="shared" si="20"/>
        <v>35.768353853169174</v>
      </c>
      <c r="AI62" s="128"/>
      <c r="AJ62" s="47">
        <v>208</v>
      </c>
      <c r="AK62" s="33">
        <f t="shared" si="21"/>
        <v>208</v>
      </c>
      <c r="AL62" s="127">
        <f t="shared" si="22"/>
        <v>0.9484724122207022</v>
      </c>
      <c r="AM62" s="128"/>
      <c r="AN62" s="128">
        <f>AG62/AK62</f>
        <v>37.71153846153846</v>
      </c>
      <c r="AO62" s="131">
        <f>(AG62-K62)/K62</f>
        <v>0.10869257950530035</v>
      </c>
      <c r="AP62" s="52">
        <v>1</v>
      </c>
      <c r="AQ62" s="53">
        <v>1</v>
      </c>
      <c r="AR62" s="28">
        <v>7844</v>
      </c>
      <c r="AS62" s="132">
        <f t="shared" si="23"/>
        <v>7844</v>
      </c>
      <c r="AT62" s="29">
        <f t="shared" si="24"/>
        <v>35.768353853169174</v>
      </c>
      <c r="AU62" s="133"/>
      <c r="AV62" s="28">
        <v>304</v>
      </c>
      <c r="AW62" s="132">
        <f>AV62*$AQ62</f>
        <v>304</v>
      </c>
      <c r="AX62" s="29">
        <f t="shared" si="25"/>
        <v>1.3862289101687186</v>
      </c>
      <c r="AY62" s="134"/>
      <c r="AZ62" s="135"/>
      <c r="BA62" s="135"/>
      <c r="BB62" s="135"/>
    </row>
    <row r="63" spans="1:51" s="25" customFormat="1" ht="15.75">
      <c r="A63" s="46"/>
      <c r="D63" s="81"/>
      <c r="E63" s="82"/>
      <c r="F63" s="83"/>
      <c r="G63" s="82"/>
      <c r="H63" s="84"/>
      <c r="I63" s="85"/>
      <c r="J63" s="86"/>
      <c r="K63" s="116"/>
      <c r="L63" s="87"/>
      <c r="M63" s="117"/>
      <c r="N63" s="86"/>
      <c r="O63" s="118"/>
      <c r="P63" s="87"/>
      <c r="Q63" s="89"/>
      <c r="R63" s="119"/>
      <c r="S63" s="120"/>
      <c r="T63" s="86"/>
      <c r="U63" s="87"/>
      <c r="V63" s="87"/>
      <c r="W63" s="87"/>
      <c r="X63" s="88"/>
      <c r="Y63" s="87"/>
      <c r="Z63" s="87"/>
      <c r="AA63" s="87"/>
      <c r="AB63" s="87"/>
      <c r="AC63" s="87"/>
      <c r="AD63" s="119"/>
      <c r="AE63" s="120"/>
      <c r="AF63" s="86"/>
      <c r="AG63" s="118"/>
      <c r="AH63" s="87"/>
      <c r="AI63" s="117"/>
      <c r="AJ63" s="86"/>
      <c r="AK63" s="118"/>
      <c r="AL63" s="87"/>
      <c r="AM63" s="117"/>
      <c r="AN63" s="117"/>
      <c r="AO63" s="121"/>
      <c r="AP63" s="122"/>
      <c r="AQ63" s="123"/>
      <c r="AS63" s="124"/>
      <c r="AT63" s="94"/>
      <c r="AU63" s="125"/>
      <c r="AW63" s="124"/>
      <c r="AX63" s="94"/>
      <c r="AY63" s="126"/>
    </row>
    <row r="64" spans="1:51" s="61" customFormat="1" ht="15.75">
      <c r="A64" s="60"/>
      <c r="B64" s="61" t="s">
        <v>65</v>
      </c>
      <c r="D64" s="62"/>
      <c r="F64" s="63">
        <f>G64/640</f>
        <v>2.16953125</v>
      </c>
      <c r="G64" s="61">
        <f>SUM(G58:G62)</f>
        <v>1388.5</v>
      </c>
      <c r="H64" s="64"/>
      <c r="I64" s="65"/>
      <c r="J64" s="66">
        <f>SUM(J58:J63)</f>
        <v>27977</v>
      </c>
      <c r="K64" s="67">
        <f>SUM(K58:K62)</f>
        <v>12943</v>
      </c>
      <c r="L64" s="68">
        <f>J64/$G64</f>
        <v>20.149081742888008</v>
      </c>
      <c r="M64" s="69">
        <f>K64/$G66</f>
        <v>21.148692810457515</v>
      </c>
      <c r="N64" s="66">
        <f>SUM(N58:N63)</f>
        <v>817</v>
      </c>
      <c r="O64" s="67">
        <f>SUM(O58:O62)</f>
        <v>0</v>
      </c>
      <c r="P64" s="68">
        <f>N64/$G64</f>
        <v>0.5884047533309327</v>
      </c>
      <c r="Q64" s="70">
        <f>O64/G66</f>
        <v>0</v>
      </c>
      <c r="R64" s="71"/>
      <c r="S64" s="72"/>
      <c r="T64" s="73">
        <f>SUM(T58:T63)</f>
        <v>28401</v>
      </c>
      <c r="U64" s="74">
        <f>SUM(U58:U63)</f>
        <v>12898</v>
      </c>
      <c r="V64" s="73">
        <f>SUM(V58:V63)</f>
        <v>119.74916551658472</v>
      </c>
      <c r="W64" s="69">
        <f>U64/$G66</f>
        <v>21.075163398692812</v>
      </c>
      <c r="X64" s="73">
        <f>SUM(X58:X63)</f>
        <v>818</v>
      </c>
      <c r="Y64" s="73">
        <f>SUM(Y58:Y62)</f>
        <v>0</v>
      </c>
      <c r="Z64" s="68">
        <f>X64/G64</f>
        <v>0.5891249549873965</v>
      </c>
      <c r="AA64" s="69">
        <f>Y64/G66</f>
        <v>0</v>
      </c>
      <c r="AB64" s="68"/>
      <c r="AC64" s="68"/>
      <c r="AD64" s="71"/>
      <c r="AE64" s="72"/>
      <c r="AF64" s="66">
        <f>SUM(AF58:AF63)</f>
        <v>36447</v>
      </c>
      <c r="AG64" s="67">
        <f>SUM(AG58:AG63)</f>
        <v>16128</v>
      </c>
      <c r="AH64" s="68">
        <f>AF64/$G64</f>
        <v>26.24918977313648</v>
      </c>
      <c r="AI64" s="69">
        <f>AG64/$G66</f>
        <v>26.352941176470587</v>
      </c>
      <c r="AJ64" s="66">
        <f>SUM(AJ58:AJ63)</f>
        <v>4577</v>
      </c>
      <c r="AK64" s="67">
        <f>SUM(AK58:AK62)</f>
        <v>1012</v>
      </c>
      <c r="AL64" s="68">
        <f>AJ64/$G64</f>
        <v>3.2963629816348576</v>
      </c>
      <c r="AM64" s="69">
        <f>AK64/$G66</f>
        <v>1.65359477124183</v>
      </c>
      <c r="AN64" s="69">
        <f>SUM(AG64/AK64)</f>
        <v>15.936758893280633</v>
      </c>
      <c r="AO64" s="75">
        <f>SUM(AG64-K64)/K64</f>
        <v>0.24607896160086534</v>
      </c>
      <c r="AP64" s="76"/>
      <c r="AQ64" s="77"/>
      <c r="AR64" s="61">
        <f>SUM(AR58:AR63)</f>
        <v>37599</v>
      </c>
      <c r="AS64" s="78">
        <f>SUM(AS58:AS62)</f>
        <v>16658</v>
      </c>
      <c r="AT64" s="63">
        <f>AR64/$G64</f>
        <v>27.078862081382788</v>
      </c>
      <c r="AU64" s="79">
        <f>AS64/$G66</f>
        <v>27.218954248366014</v>
      </c>
      <c r="AV64" s="61">
        <f>SUM(AV58:AV63)</f>
        <v>5239</v>
      </c>
      <c r="AW64" s="78">
        <f>SUM(AW58:AW62)</f>
        <v>1208</v>
      </c>
      <c r="AX64" s="63">
        <f>AV64/$G64</f>
        <v>3.7731364782139</v>
      </c>
      <c r="AY64" s="80">
        <f>AW64/$G66</f>
        <v>1.973856209150327</v>
      </c>
    </row>
    <row r="65" spans="1:54" s="26" customFormat="1" ht="15.75">
      <c r="A65" s="46"/>
      <c r="D65" s="27"/>
      <c r="E65" s="28"/>
      <c r="F65" s="29"/>
      <c r="G65" s="28"/>
      <c r="H65" s="54"/>
      <c r="I65" s="55"/>
      <c r="J65" s="32"/>
      <c r="K65" s="33"/>
      <c r="L65" s="34"/>
      <c r="M65" s="35"/>
      <c r="N65" s="32"/>
      <c r="O65" s="36"/>
      <c r="P65" s="34"/>
      <c r="Q65" s="37"/>
      <c r="R65" s="56"/>
      <c r="S65" s="57"/>
      <c r="T65" s="32"/>
      <c r="U65" s="34"/>
      <c r="V65" s="34"/>
      <c r="W65" s="34"/>
      <c r="X65" s="39"/>
      <c r="Y65" s="34"/>
      <c r="Z65" s="34"/>
      <c r="AA65" s="34"/>
      <c r="AB65" s="34"/>
      <c r="AC65" s="34"/>
      <c r="AD65" s="56"/>
      <c r="AE65" s="57"/>
      <c r="AF65" s="32"/>
      <c r="AG65" s="36"/>
      <c r="AH65" s="34"/>
      <c r="AI65" s="35"/>
      <c r="AJ65" s="32"/>
      <c r="AK65" s="36"/>
      <c r="AL65" s="34"/>
      <c r="AM65" s="35"/>
      <c r="AN65" s="35"/>
      <c r="AO65" s="41"/>
      <c r="AP65" s="58"/>
      <c r="AQ65" s="59"/>
      <c r="AS65" s="42"/>
      <c r="AT65" s="43"/>
      <c r="AU65" s="35"/>
      <c r="AW65" s="42"/>
      <c r="AX65" s="43"/>
      <c r="AY65" s="45"/>
      <c r="AZ65"/>
      <c r="BA65"/>
      <c r="BB65"/>
    </row>
    <row r="66" spans="1:51" s="25" customFormat="1" ht="15.75">
      <c r="A66" s="46"/>
      <c r="B66" s="25" t="s">
        <v>66</v>
      </c>
      <c r="D66" s="81"/>
      <c r="E66" s="82"/>
      <c r="F66" s="83">
        <v>1</v>
      </c>
      <c r="G66" s="82">
        <v>612</v>
      </c>
      <c r="H66" s="84"/>
      <c r="I66" s="85"/>
      <c r="K66" s="86">
        <v>15462</v>
      </c>
      <c r="L66" s="87">
        <v>25.3</v>
      </c>
      <c r="M66" s="87"/>
      <c r="N66" s="86">
        <v>293</v>
      </c>
      <c r="O66" s="88"/>
      <c r="P66" s="87">
        <v>0.5</v>
      </c>
      <c r="Q66" s="89"/>
      <c r="R66" s="90"/>
      <c r="S66" s="91"/>
      <c r="U66" s="87"/>
      <c r="V66" s="87"/>
      <c r="W66" s="87"/>
      <c r="X66" s="88"/>
      <c r="Y66" s="87"/>
      <c r="Z66" s="87"/>
      <c r="AA66" s="87"/>
      <c r="AB66" s="87"/>
      <c r="AC66" s="87"/>
      <c r="AD66" s="90"/>
      <c r="AE66" s="91"/>
      <c r="AG66" s="86">
        <v>21388</v>
      </c>
      <c r="AI66" s="87">
        <v>34.9</v>
      </c>
      <c r="AJ66" s="86">
        <v>426</v>
      </c>
      <c r="AK66" s="88"/>
      <c r="AM66" s="87">
        <v>0.7</v>
      </c>
      <c r="AN66" s="87">
        <v>50.2</v>
      </c>
      <c r="AO66" s="92">
        <v>0.383</v>
      </c>
      <c r="AP66" s="93"/>
      <c r="AQ66" s="84"/>
      <c r="AT66" s="94"/>
      <c r="AU66" s="94"/>
      <c r="AX66" s="94"/>
      <c r="AY66" s="95"/>
    </row>
    <row r="67" spans="1:51" s="25" customFormat="1" ht="16.5" thickBot="1">
      <c r="A67" s="46"/>
      <c r="D67" s="81"/>
      <c r="E67" s="82"/>
      <c r="F67" s="83"/>
      <c r="G67" s="82"/>
      <c r="H67" s="84"/>
      <c r="I67" s="85"/>
      <c r="J67" s="86"/>
      <c r="K67" s="116"/>
      <c r="L67" s="87"/>
      <c r="M67" s="117"/>
      <c r="N67" s="86"/>
      <c r="O67" s="118"/>
      <c r="P67" s="87"/>
      <c r="Q67" s="89"/>
      <c r="R67" s="119"/>
      <c r="S67" s="120"/>
      <c r="T67" s="86"/>
      <c r="U67" s="87"/>
      <c r="V67" s="87"/>
      <c r="W67" s="87"/>
      <c r="X67" s="88"/>
      <c r="Y67" s="87"/>
      <c r="Z67" s="87"/>
      <c r="AA67" s="87"/>
      <c r="AB67" s="87"/>
      <c r="AC67" s="87"/>
      <c r="AD67" s="119"/>
      <c r="AE67" s="120"/>
      <c r="AF67" s="86"/>
      <c r="AG67" s="118"/>
      <c r="AH67" s="87"/>
      <c r="AI67" s="117"/>
      <c r="AJ67" s="86"/>
      <c r="AK67" s="118"/>
      <c r="AL67" s="87"/>
      <c r="AM67" s="117"/>
      <c r="AN67" s="117"/>
      <c r="AO67" s="121"/>
      <c r="AP67" s="122"/>
      <c r="AQ67" s="123"/>
      <c r="AS67" s="124"/>
      <c r="AT67" s="94"/>
      <c r="AU67" s="125"/>
      <c r="AW67" s="124"/>
      <c r="AX67" s="94"/>
      <c r="AY67" s="126"/>
    </row>
    <row r="68" spans="1:51" s="97" customFormat="1" ht="16.5" thickTop="1">
      <c r="A68" s="96"/>
      <c r="D68" s="98"/>
      <c r="E68" s="99"/>
      <c r="F68" s="100"/>
      <c r="G68" s="99"/>
      <c r="H68" s="101"/>
      <c r="I68" s="101"/>
      <c r="K68" s="102"/>
      <c r="L68" s="103"/>
      <c r="M68" s="104"/>
      <c r="O68" s="105"/>
      <c r="P68" s="103"/>
      <c r="Q68" s="106"/>
      <c r="R68" s="107"/>
      <c r="S68" s="108"/>
      <c r="U68" s="103"/>
      <c r="V68" s="103"/>
      <c r="W68" s="103"/>
      <c r="X68" s="109"/>
      <c r="Y68" s="103"/>
      <c r="Z68" s="103"/>
      <c r="AA68" s="103"/>
      <c r="AB68" s="103"/>
      <c r="AC68" s="103"/>
      <c r="AD68" s="107"/>
      <c r="AE68" s="108"/>
      <c r="AG68" s="105"/>
      <c r="AH68" s="103"/>
      <c r="AI68" s="104"/>
      <c r="AK68" s="105"/>
      <c r="AL68" s="103"/>
      <c r="AM68" s="104"/>
      <c r="AN68" s="104"/>
      <c r="AO68" s="110"/>
      <c r="AP68" s="111"/>
      <c r="AQ68" s="112"/>
      <c r="AS68" s="113"/>
      <c r="AT68" s="103"/>
      <c r="AU68" s="104"/>
      <c r="AW68" s="113"/>
      <c r="AX68" s="103"/>
      <c r="AY68" s="114"/>
    </row>
    <row r="69" spans="1:51" s="25" customFormat="1" ht="15.75">
      <c r="A69" s="46"/>
      <c r="D69" s="81"/>
      <c r="E69" s="82"/>
      <c r="F69" s="83"/>
      <c r="G69" s="82"/>
      <c r="H69" s="84"/>
      <c r="I69" s="85"/>
      <c r="J69" s="86"/>
      <c r="K69" s="116"/>
      <c r="L69" s="87"/>
      <c r="M69" s="117"/>
      <c r="N69" s="86"/>
      <c r="O69" s="118"/>
      <c r="P69" s="87"/>
      <c r="Q69" s="89"/>
      <c r="R69" s="119"/>
      <c r="S69" s="120"/>
      <c r="T69" s="86"/>
      <c r="U69" s="87"/>
      <c r="V69" s="87"/>
      <c r="W69" s="87"/>
      <c r="X69" s="88"/>
      <c r="Y69" s="87"/>
      <c r="Z69" s="87"/>
      <c r="AA69" s="87"/>
      <c r="AB69" s="87"/>
      <c r="AC69" s="87"/>
      <c r="AD69" s="119"/>
      <c r="AE69" s="120"/>
      <c r="AF69" s="86"/>
      <c r="AG69" s="118"/>
      <c r="AH69" s="87"/>
      <c r="AI69" s="117"/>
      <c r="AJ69" s="86"/>
      <c r="AK69" s="118"/>
      <c r="AL69" s="87"/>
      <c r="AM69" s="117"/>
      <c r="AN69" s="117"/>
      <c r="AO69" s="121"/>
      <c r="AP69" s="122"/>
      <c r="AQ69" s="123"/>
      <c r="AS69" s="124"/>
      <c r="AT69" s="94"/>
      <c r="AU69" s="125"/>
      <c r="AW69" s="124"/>
      <c r="AX69" s="94"/>
      <c r="AY69" s="126"/>
    </row>
    <row r="70" spans="1:54" s="26" customFormat="1" ht="15.75">
      <c r="A70" s="24">
        <v>26</v>
      </c>
      <c r="B70" s="25" t="s">
        <v>67</v>
      </c>
      <c r="C70" s="26" t="s">
        <v>52</v>
      </c>
      <c r="D70" s="27">
        <v>1624</v>
      </c>
      <c r="E70" s="28">
        <v>25591270</v>
      </c>
      <c r="F70" s="29"/>
      <c r="G70" s="28">
        <v>587.5</v>
      </c>
      <c r="H70" s="30">
        <v>0</v>
      </c>
      <c r="I70" s="31">
        <v>0</v>
      </c>
      <c r="J70" s="32">
        <v>177</v>
      </c>
      <c r="K70" s="33">
        <f aca="true" t="shared" si="26" ref="K70:K80">J70*$H70</f>
        <v>0</v>
      </c>
      <c r="L70" s="34">
        <f aca="true" t="shared" si="27" ref="L70:L80">J70/$G70</f>
        <v>0.30127659574468085</v>
      </c>
      <c r="M70" s="35"/>
      <c r="N70" s="32">
        <v>953</v>
      </c>
      <c r="O70" s="36">
        <f aca="true" t="shared" si="28" ref="O70:O80">N70*$I70</f>
        <v>0</v>
      </c>
      <c r="P70" s="34"/>
      <c r="Q70" s="37"/>
      <c r="R70" s="38">
        <v>0</v>
      </c>
      <c r="S70" s="31">
        <v>0</v>
      </c>
      <c r="T70" s="32">
        <v>178</v>
      </c>
      <c r="U70" s="36">
        <f aca="true" t="shared" si="29" ref="U70:U80">T70*R70</f>
        <v>0</v>
      </c>
      <c r="V70" s="34">
        <f aca="true" t="shared" si="30" ref="V70:V80">T70/$G70</f>
        <v>0.3029787234042553</v>
      </c>
      <c r="W70" s="34"/>
      <c r="X70" s="39">
        <v>997</v>
      </c>
      <c r="Y70" s="36">
        <f aca="true" t="shared" si="31" ref="Y70:Y80">X70*S70</f>
        <v>0</v>
      </c>
      <c r="Z70" s="40">
        <f aca="true" t="shared" si="32" ref="Z70:Z80">X70/$G70</f>
        <v>1.6970212765957446</v>
      </c>
      <c r="AA70" s="34"/>
      <c r="AB70" s="34"/>
      <c r="AC70" s="34"/>
      <c r="AD70" s="38">
        <v>0</v>
      </c>
      <c r="AE70" s="31">
        <v>0</v>
      </c>
      <c r="AF70" s="32">
        <v>207</v>
      </c>
      <c r="AG70" s="36">
        <f aca="true" t="shared" si="33" ref="AG70:AG78">AF70*AD70</f>
        <v>0</v>
      </c>
      <c r="AH70" s="34">
        <f aca="true" t="shared" si="34" ref="AH70:AH78">AF70/$G70</f>
        <v>0.3523404255319149</v>
      </c>
      <c r="AI70" s="35"/>
      <c r="AJ70" s="32">
        <v>1049</v>
      </c>
      <c r="AK70" s="36">
        <f aca="true" t="shared" si="35" ref="AK70:AK78">AJ70*$I70</f>
        <v>0</v>
      </c>
      <c r="AL70" s="34">
        <f aca="true" t="shared" si="36" ref="AL70:AL78">AJ70/$G70</f>
        <v>1.785531914893617</v>
      </c>
      <c r="AM70" s="35"/>
      <c r="AN70" s="35" t="e">
        <f aca="true" t="shared" si="37" ref="AN70:AN78">AG70/AK70</f>
        <v>#DIV/0!</v>
      </c>
      <c r="AO70" s="41" t="e">
        <f aca="true" t="shared" si="38" ref="AO70:AO78">(AG70-K70)/K70</f>
        <v>#DIV/0!</v>
      </c>
      <c r="AP70" s="38">
        <v>0</v>
      </c>
      <c r="AQ70" s="31">
        <v>0</v>
      </c>
      <c r="AR70" s="26">
        <v>208</v>
      </c>
      <c r="AS70" s="42">
        <f aca="true" t="shared" si="39" ref="AS70:AS78">AR70*$H70</f>
        <v>0</v>
      </c>
      <c r="AT70" s="43">
        <f aca="true" t="shared" si="40" ref="AT70:AT78">AR70/$G70</f>
        <v>0.35404255319148936</v>
      </c>
      <c r="AU70" s="44"/>
      <c r="AV70" s="26">
        <v>1051</v>
      </c>
      <c r="AW70" s="42">
        <f aca="true" t="shared" si="41" ref="AW70:AW78">AV70*$AQ70</f>
        <v>0</v>
      </c>
      <c r="AX70" s="43">
        <f aca="true" t="shared" si="42" ref="AX70:AX78">AV70/$G70</f>
        <v>1.788936170212766</v>
      </c>
      <c r="AY70" s="45"/>
      <c r="AZ70"/>
      <c r="BA70"/>
      <c r="BB70"/>
    </row>
    <row r="71" spans="1:54" s="26" customFormat="1" ht="15.75">
      <c r="A71" s="46"/>
      <c r="C71" s="26" t="s">
        <v>52</v>
      </c>
      <c r="D71" s="27">
        <v>1537</v>
      </c>
      <c r="E71" s="28">
        <v>17983360</v>
      </c>
      <c r="F71" s="29"/>
      <c r="G71" s="28">
        <v>412.8</v>
      </c>
      <c r="H71" s="48">
        <v>1</v>
      </c>
      <c r="I71" s="49">
        <v>1</v>
      </c>
      <c r="J71" s="32">
        <v>13481</v>
      </c>
      <c r="K71" s="33">
        <f t="shared" si="26"/>
        <v>13481</v>
      </c>
      <c r="L71" s="34">
        <f t="shared" si="27"/>
        <v>32.65746124031008</v>
      </c>
      <c r="M71" s="35"/>
      <c r="N71" s="32">
        <v>1251</v>
      </c>
      <c r="O71" s="36">
        <f t="shared" si="28"/>
        <v>1251</v>
      </c>
      <c r="P71" s="34"/>
      <c r="Q71" s="37"/>
      <c r="R71" s="50">
        <v>1</v>
      </c>
      <c r="S71" s="51">
        <v>1</v>
      </c>
      <c r="T71" s="32">
        <v>15960</v>
      </c>
      <c r="U71" s="36">
        <f t="shared" si="29"/>
        <v>15960</v>
      </c>
      <c r="V71" s="34">
        <f t="shared" si="30"/>
        <v>38.66279069767442</v>
      </c>
      <c r="W71" s="34"/>
      <c r="X71" s="39">
        <v>2170</v>
      </c>
      <c r="Y71" s="36">
        <f t="shared" si="31"/>
        <v>2170</v>
      </c>
      <c r="Z71" s="40">
        <f t="shared" si="32"/>
        <v>5.256782945736434</v>
      </c>
      <c r="AA71" s="34"/>
      <c r="AB71" s="34"/>
      <c r="AC71" s="34"/>
      <c r="AD71" s="50">
        <v>1</v>
      </c>
      <c r="AE71" s="51">
        <v>1</v>
      </c>
      <c r="AF71" s="32">
        <v>20920</v>
      </c>
      <c r="AG71" s="36">
        <f t="shared" si="33"/>
        <v>20920</v>
      </c>
      <c r="AH71" s="34">
        <f t="shared" si="34"/>
        <v>50.67829457364341</v>
      </c>
      <c r="AI71" s="35"/>
      <c r="AJ71" s="32">
        <v>5140</v>
      </c>
      <c r="AK71" s="36">
        <f t="shared" si="35"/>
        <v>5140</v>
      </c>
      <c r="AL71" s="34">
        <f t="shared" si="36"/>
        <v>12.4515503875969</v>
      </c>
      <c r="AM71" s="35"/>
      <c r="AN71" s="35">
        <f t="shared" si="37"/>
        <v>4.070038910505836</v>
      </c>
      <c r="AO71" s="41">
        <f t="shared" si="38"/>
        <v>0.5518136636748016</v>
      </c>
      <c r="AP71" s="52">
        <v>1</v>
      </c>
      <c r="AQ71" s="53">
        <v>1</v>
      </c>
      <c r="AR71" s="26">
        <v>21878</v>
      </c>
      <c r="AS71" s="42">
        <f t="shared" si="39"/>
        <v>21878</v>
      </c>
      <c r="AT71" s="43">
        <f t="shared" si="40"/>
        <v>52.99903100775194</v>
      </c>
      <c r="AU71" s="44"/>
      <c r="AV71" s="26">
        <v>5694</v>
      </c>
      <c r="AW71" s="42">
        <f t="shared" si="41"/>
        <v>5694</v>
      </c>
      <c r="AX71" s="43">
        <f t="shared" si="42"/>
        <v>13.79360465116279</v>
      </c>
      <c r="AY71" s="45"/>
      <c r="AZ71"/>
      <c r="BA71"/>
      <c r="BB71"/>
    </row>
    <row r="72" spans="1:54" s="26" customFormat="1" ht="15.75">
      <c r="A72" s="46"/>
      <c r="C72" s="26" t="s">
        <v>52</v>
      </c>
      <c r="D72" s="27">
        <v>1542</v>
      </c>
      <c r="E72" s="28">
        <v>13597020</v>
      </c>
      <c r="F72" s="29"/>
      <c r="G72" s="28">
        <v>312.1</v>
      </c>
      <c r="H72" s="48">
        <v>1</v>
      </c>
      <c r="I72" s="49">
        <v>1</v>
      </c>
      <c r="J72" s="32">
        <v>9398</v>
      </c>
      <c r="K72" s="33">
        <f t="shared" si="26"/>
        <v>9398</v>
      </c>
      <c r="L72" s="34">
        <f t="shared" si="27"/>
        <v>30.11214354373598</v>
      </c>
      <c r="M72" s="35"/>
      <c r="N72" s="32">
        <v>739</v>
      </c>
      <c r="O72" s="36">
        <f t="shared" si="28"/>
        <v>739</v>
      </c>
      <c r="P72" s="34"/>
      <c r="Q72" s="37"/>
      <c r="R72" s="50">
        <v>1</v>
      </c>
      <c r="S72" s="51">
        <v>1</v>
      </c>
      <c r="T72" s="32">
        <v>8621</v>
      </c>
      <c r="U72" s="36">
        <f t="shared" si="29"/>
        <v>8621</v>
      </c>
      <c r="V72" s="34">
        <f t="shared" si="30"/>
        <v>27.62255687279718</v>
      </c>
      <c r="W72" s="34"/>
      <c r="X72" s="39">
        <v>771</v>
      </c>
      <c r="Y72" s="36">
        <f t="shared" si="31"/>
        <v>771</v>
      </c>
      <c r="Z72" s="40">
        <f t="shared" si="32"/>
        <v>2.4703620634412045</v>
      </c>
      <c r="AA72" s="34"/>
      <c r="AB72" s="34"/>
      <c r="AC72" s="34"/>
      <c r="AD72" s="50">
        <v>1</v>
      </c>
      <c r="AE72" s="51">
        <v>1</v>
      </c>
      <c r="AF72" s="32">
        <v>12681</v>
      </c>
      <c r="AG72" s="36">
        <f t="shared" si="33"/>
        <v>12681</v>
      </c>
      <c r="AH72" s="34">
        <f t="shared" si="34"/>
        <v>40.631207946171095</v>
      </c>
      <c r="AI72" s="35"/>
      <c r="AJ72" s="32">
        <v>1704</v>
      </c>
      <c r="AK72" s="36">
        <f t="shared" si="35"/>
        <v>1704</v>
      </c>
      <c r="AL72" s="34">
        <f t="shared" si="36"/>
        <v>5.459788529317526</v>
      </c>
      <c r="AM72" s="35"/>
      <c r="AN72" s="35">
        <f t="shared" si="37"/>
        <v>7.441901408450704</v>
      </c>
      <c r="AO72" s="41">
        <f t="shared" si="38"/>
        <v>0.34932964460523513</v>
      </c>
      <c r="AP72" s="52">
        <v>1</v>
      </c>
      <c r="AQ72" s="53">
        <v>1</v>
      </c>
      <c r="AR72" s="26">
        <v>13206</v>
      </c>
      <c r="AS72" s="42">
        <f t="shared" si="39"/>
        <v>13206</v>
      </c>
      <c r="AT72" s="43">
        <f t="shared" si="40"/>
        <v>42.31336110221083</v>
      </c>
      <c r="AU72" s="44"/>
      <c r="AV72" s="26">
        <v>1858</v>
      </c>
      <c r="AW72" s="42">
        <f t="shared" si="41"/>
        <v>1858</v>
      </c>
      <c r="AX72" s="43">
        <f t="shared" si="42"/>
        <v>5.953220121755847</v>
      </c>
      <c r="AY72" s="45"/>
      <c r="AZ72"/>
      <c r="BA72"/>
      <c r="BB72"/>
    </row>
    <row r="73" spans="1:54" s="26" customFormat="1" ht="15.75">
      <c r="A73" s="46"/>
      <c r="C73" s="26" t="s">
        <v>52</v>
      </c>
      <c r="D73" s="27">
        <v>1539</v>
      </c>
      <c r="E73" s="28">
        <v>15934660</v>
      </c>
      <c r="F73" s="29"/>
      <c r="G73" s="28">
        <v>365.8</v>
      </c>
      <c r="H73" s="48">
        <v>1</v>
      </c>
      <c r="I73" s="49">
        <v>1</v>
      </c>
      <c r="J73" s="32">
        <v>13005</v>
      </c>
      <c r="K73" s="33">
        <f t="shared" si="26"/>
        <v>13005</v>
      </c>
      <c r="L73" s="34">
        <f t="shared" si="27"/>
        <v>35.55221432476763</v>
      </c>
      <c r="M73" s="35"/>
      <c r="N73" s="32">
        <v>1726</v>
      </c>
      <c r="O73" s="36">
        <f t="shared" si="28"/>
        <v>1726</v>
      </c>
      <c r="P73" s="34"/>
      <c r="Q73" s="37"/>
      <c r="R73" s="50">
        <v>1</v>
      </c>
      <c r="S73" s="51">
        <v>1</v>
      </c>
      <c r="T73" s="47">
        <v>12649</v>
      </c>
      <c r="U73" s="36">
        <f t="shared" si="29"/>
        <v>12649</v>
      </c>
      <c r="V73" s="34">
        <f t="shared" si="30"/>
        <v>34.57900492072171</v>
      </c>
      <c r="W73" s="34"/>
      <c r="X73" s="39">
        <v>1002</v>
      </c>
      <c r="Y73" s="36">
        <f t="shared" si="31"/>
        <v>1002</v>
      </c>
      <c r="Z73" s="40">
        <f t="shared" si="32"/>
        <v>2.73920174958994</v>
      </c>
      <c r="AA73" s="34"/>
      <c r="AB73" s="34"/>
      <c r="AC73" s="34"/>
      <c r="AD73" s="50">
        <v>1</v>
      </c>
      <c r="AE73" s="51">
        <v>1</v>
      </c>
      <c r="AF73" s="32">
        <v>26633</v>
      </c>
      <c r="AG73" s="36">
        <f t="shared" si="33"/>
        <v>26633</v>
      </c>
      <c r="AH73" s="34">
        <f t="shared" si="34"/>
        <v>72.80754510661563</v>
      </c>
      <c r="AI73" s="35"/>
      <c r="AJ73" s="32">
        <v>1904</v>
      </c>
      <c r="AK73" s="36">
        <f t="shared" si="35"/>
        <v>1904</v>
      </c>
      <c r="AL73" s="34">
        <f t="shared" si="36"/>
        <v>5.205030071077091</v>
      </c>
      <c r="AM73" s="35"/>
      <c r="AN73" s="35">
        <f t="shared" si="37"/>
        <v>13.987920168067227</v>
      </c>
      <c r="AO73" s="41">
        <f t="shared" si="38"/>
        <v>1.047904652056901</v>
      </c>
      <c r="AP73" s="52">
        <v>1</v>
      </c>
      <c r="AQ73" s="53">
        <v>1</v>
      </c>
      <c r="AR73" s="26">
        <v>28966</v>
      </c>
      <c r="AS73" s="42">
        <f t="shared" si="39"/>
        <v>28966</v>
      </c>
      <c r="AT73" s="43">
        <f t="shared" si="40"/>
        <v>79.18534718425369</v>
      </c>
      <c r="AU73" s="44"/>
      <c r="AV73" s="26">
        <v>1954</v>
      </c>
      <c r="AW73" s="42">
        <f t="shared" si="41"/>
        <v>1954</v>
      </c>
      <c r="AX73" s="43">
        <f t="shared" si="42"/>
        <v>5.341716785128486</v>
      </c>
      <c r="AY73" s="45"/>
      <c r="AZ73"/>
      <c r="BA73"/>
      <c r="BB73"/>
    </row>
    <row r="74" spans="1:54" s="26" customFormat="1" ht="15.75">
      <c r="A74" s="46"/>
      <c r="C74" s="26" t="s">
        <v>52</v>
      </c>
      <c r="D74" s="27">
        <v>1448</v>
      </c>
      <c r="E74" s="28">
        <v>4761015</v>
      </c>
      <c r="F74" s="29"/>
      <c r="G74" s="28">
        <v>109.3</v>
      </c>
      <c r="H74" s="48">
        <v>1</v>
      </c>
      <c r="I74" s="49">
        <v>1</v>
      </c>
      <c r="J74" s="32">
        <v>2660</v>
      </c>
      <c r="K74" s="33">
        <f t="shared" si="26"/>
        <v>2660</v>
      </c>
      <c r="L74" s="34">
        <f t="shared" si="27"/>
        <v>24.33668801463861</v>
      </c>
      <c r="M74" s="35"/>
      <c r="N74" s="32">
        <v>612</v>
      </c>
      <c r="O74" s="36">
        <f t="shared" si="28"/>
        <v>612</v>
      </c>
      <c r="P74" s="34"/>
      <c r="Q74" s="37"/>
      <c r="R74" s="50">
        <v>1</v>
      </c>
      <c r="S74" s="51">
        <v>1</v>
      </c>
      <c r="T74" s="47">
        <v>3434</v>
      </c>
      <c r="U74" s="36">
        <f t="shared" si="29"/>
        <v>3434</v>
      </c>
      <c r="V74" s="34">
        <f t="shared" si="30"/>
        <v>31.41811527904849</v>
      </c>
      <c r="W74" s="34"/>
      <c r="X74" s="39">
        <v>601</v>
      </c>
      <c r="Y74" s="36">
        <f t="shared" si="31"/>
        <v>601</v>
      </c>
      <c r="Z74" s="40">
        <f t="shared" si="32"/>
        <v>5.498627630375115</v>
      </c>
      <c r="AA74" s="34"/>
      <c r="AB74" s="34"/>
      <c r="AC74" s="34"/>
      <c r="AD74" s="50">
        <v>1</v>
      </c>
      <c r="AE74" s="51">
        <v>1</v>
      </c>
      <c r="AF74" s="32">
        <v>4488</v>
      </c>
      <c r="AG74" s="36">
        <f t="shared" si="33"/>
        <v>4488</v>
      </c>
      <c r="AH74" s="34">
        <f t="shared" si="34"/>
        <v>41.061299176578224</v>
      </c>
      <c r="AI74" s="35"/>
      <c r="AJ74" s="32">
        <v>862</v>
      </c>
      <c r="AK74" s="36">
        <f t="shared" si="35"/>
        <v>862</v>
      </c>
      <c r="AL74" s="34">
        <f t="shared" si="36"/>
        <v>7.886550777676121</v>
      </c>
      <c r="AM74" s="35"/>
      <c r="AN74" s="35">
        <f t="shared" si="37"/>
        <v>5.206496519721577</v>
      </c>
      <c r="AO74" s="41">
        <f t="shared" si="38"/>
        <v>0.687218045112782</v>
      </c>
      <c r="AP74" s="52">
        <v>1</v>
      </c>
      <c r="AQ74" s="53">
        <v>1</v>
      </c>
      <c r="AR74" s="26">
        <v>4492</v>
      </c>
      <c r="AS74" s="42">
        <f t="shared" si="39"/>
        <v>4492</v>
      </c>
      <c r="AT74" s="43">
        <f t="shared" si="40"/>
        <v>41.09789569990851</v>
      </c>
      <c r="AU74" s="44"/>
      <c r="AV74" s="26">
        <v>982</v>
      </c>
      <c r="AW74" s="42">
        <f t="shared" si="41"/>
        <v>982</v>
      </c>
      <c r="AX74" s="43">
        <f t="shared" si="42"/>
        <v>8.98444647758463</v>
      </c>
      <c r="AY74" s="45"/>
      <c r="AZ74"/>
      <c r="BA74"/>
      <c r="BB74"/>
    </row>
    <row r="75" spans="1:54" s="26" customFormat="1" ht="15.75">
      <c r="A75" s="46"/>
      <c r="C75" s="26" t="s">
        <v>52</v>
      </c>
      <c r="D75" s="27">
        <v>1447</v>
      </c>
      <c r="E75" s="28">
        <v>18443560</v>
      </c>
      <c r="F75" s="29"/>
      <c r="G75" s="28">
        <v>423.4</v>
      </c>
      <c r="H75" s="48">
        <v>1</v>
      </c>
      <c r="I75" s="49">
        <v>1</v>
      </c>
      <c r="J75" s="32">
        <v>8255</v>
      </c>
      <c r="K75" s="33">
        <f t="shared" si="26"/>
        <v>8255</v>
      </c>
      <c r="L75" s="34">
        <f t="shared" si="27"/>
        <v>19.496929617383092</v>
      </c>
      <c r="M75" s="35"/>
      <c r="N75" s="32">
        <v>2763</v>
      </c>
      <c r="O75" s="36">
        <f t="shared" si="28"/>
        <v>2763</v>
      </c>
      <c r="P75" s="34"/>
      <c r="Q75" s="37"/>
      <c r="R75" s="50">
        <v>1</v>
      </c>
      <c r="S75" s="51">
        <v>1</v>
      </c>
      <c r="T75" s="47">
        <v>9481</v>
      </c>
      <c r="U75" s="36">
        <f t="shared" si="29"/>
        <v>9481</v>
      </c>
      <c r="V75" s="34">
        <f t="shared" si="30"/>
        <v>22.392536608408125</v>
      </c>
      <c r="W75" s="34"/>
      <c r="X75" s="39">
        <v>2869</v>
      </c>
      <c r="Y75" s="36">
        <f t="shared" si="31"/>
        <v>2869</v>
      </c>
      <c r="Z75" s="40">
        <f t="shared" si="32"/>
        <v>6.776098252243742</v>
      </c>
      <c r="AA75" s="34"/>
      <c r="AB75" s="34"/>
      <c r="AC75" s="34"/>
      <c r="AD75" s="50">
        <v>1</v>
      </c>
      <c r="AE75" s="51">
        <v>1</v>
      </c>
      <c r="AF75" s="32">
        <v>15159</v>
      </c>
      <c r="AG75" s="36">
        <f t="shared" si="33"/>
        <v>15159</v>
      </c>
      <c r="AH75" s="34">
        <f t="shared" si="34"/>
        <v>35.80302314596127</v>
      </c>
      <c r="AI75" s="35"/>
      <c r="AJ75" s="32">
        <v>3829</v>
      </c>
      <c r="AK75" s="36">
        <f t="shared" si="35"/>
        <v>3829</v>
      </c>
      <c r="AL75" s="34">
        <f t="shared" si="36"/>
        <v>9.043457723193198</v>
      </c>
      <c r="AM75" s="35"/>
      <c r="AN75" s="35">
        <f t="shared" si="37"/>
        <v>3.958997127187255</v>
      </c>
      <c r="AO75" s="41">
        <f t="shared" si="38"/>
        <v>0.8363416111447608</v>
      </c>
      <c r="AP75" s="52">
        <v>1</v>
      </c>
      <c r="AQ75" s="53">
        <v>1</v>
      </c>
      <c r="AR75" s="26">
        <v>15347</v>
      </c>
      <c r="AS75" s="42">
        <f t="shared" si="39"/>
        <v>15347</v>
      </c>
      <c r="AT75" s="43">
        <f t="shared" si="40"/>
        <v>36.247047709022205</v>
      </c>
      <c r="AU75" s="44"/>
      <c r="AV75" s="26">
        <v>4009</v>
      </c>
      <c r="AW75" s="42">
        <f t="shared" si="41"/>
        <v>4009</v>
      </c>
      <c r="AX75" s="43">
        <f t="shared" si="42"/>
        <v>9.468587623996221</v>
      </c>
      <c r="AY75" s="45"/>
      <c r="AZ75"/>
      <c r="BA75"/>
      <c r="BB75"/>
    </row>
    <row r="76" spans="1:54" s="26" customFormat="1" ht="15.75">
      <c r="A76" s="46"/>
      <c r="C76" s="26" t="s">
        <v>52</v>
      </c>
      <c r="D76" s="27">
        <v>1538</v>
      </c>
      <c r="E76" s="28">
        <v>4958287</v>
      </c>
      <c r="F76" s="29"/>
      <c r="G76" s="28">
        <v>113.8</v>
      </c>
      <c r="H76" s="48">
        <v>1</v>
      </c>
      <c r="I76" s="49">
        <v>1</v>
      </c>
      <c r="J76" s="32">
        <v>16705</v>
      </c>
      <c r="K76" s="33">
        <f t="shared" si="26"/>
        <v>16705</v>
      </c>
      <c r="L76" s="34">
        <f t="shared" si="27"/>
        <v>146.792618629174</v>
      </c>
      <c r="M76" s="35"/>
      <c r="N76" s="32">
        <v>0</v>
      </c>
      <c r="O76" s="36">
        <f t="shared" si="28"/>
        <v>0</v>
      </c>
      <c r="P76" s="34"/>
      <c r="Q76" s="37"/>
      <c r="R76" s="50">
        <v>1</v>
      </c>
      <c r="S76" s="51">
        <v>1</v>
      </c>
      <c r="T76" s="47">
        <v>16995</v>
      </c>
      <c r="U76" s="36">
        <f t="shared" si="29"/>
        <v>16995</v>
      </c>
      <c r="V76" s="34">
        <f t="shared" si="30"/>
        <v>149.34094903339192</v>
      </c>
      <c r="W76" s="34"/>
      <c r="X76" s="39">
        <v>0</v>
      </c>
      <c r="Y76" s="36">
        <f t="shared" si="31"/>
        <v>0</v>
      </c>
      <c r="Z76" s="40">
        <f t="shared" si="32"/>
        <v>0</v>
      </c>
      <c r="AA76" s="34"/>
      <c r="AB76" s="34"/>
      <c r="AC76" s="34"/>
      <c r="AD76" s="50">
        <v>1</v>
      </c>
      <c r="AE76" s="51">
        <v>1</v>
      </c>
      <c r="AF76" s="32">
        <v>19886</v>
      </c>
      <c r="AG76" s="36">
        <f t="shared" si="33"/>
        <v>19886</v>
      </c>
      <c r="AH76" s="34">
        <f t="shared" si="34"/>
        <v>174.7451669595782</v>
      </c>
      <c r="AI76" s="35"/>
      <c r="AJ76" s="32">
        <v>0</v>
      </c>
      <c r="AK76" s="36">
        <f t="shared" si="35"/>
        <v>0</v>
      </c>
      <c r="AL76" s="34">
        <f t="shared" si="36"/>
        <v>0</v>
      </c>
      <c r="AM76" s="35"/>
      <c r="AN76" s="35" t="e">
        <f t="shared" si="37"/>
        <v>#DIV/0!</v>
      </c>
      <c r="AO76" s="41">
        <f t="shared" si="38"/>
        <v>0.19042202933253516</v>
      </c>
      <c r="AP76" s="52">
        <v>1</v>
      </c>
      <c r="AQ76" s="53">
        <v>1</v>
      </c>
      <c r="AR76" s="26">
        <v>19914</v>
      </c>
      <c r="AS76" s="42">
        <f t="shared" si="39"/>
        <v>19914</v>
      </c>
      <c r="AT76" s="43">
        <f t="shared" si="40"/>
        <v>174.99121265377858</v>
      </c>
      <c r="AU76" s="44"/>
      <c r="AV76" s="26">
        <v>0</v>
      </c>
      <c r="AW76" s="42">
        <f t="shared" si="41"/>
        <v>0</v>
      </c>
      <c r="AX76" s="43">
        <f t="shared" si="42"/>
        <v>0</v>
      </c>
      <c r="AY76" s="45"/>
      <c r="AZ76"/>
      <c r="BA76"/>
      <c r="BB76"/>
    </row>
    <row r="77" spans="1:54" s="26" customFormat="1" ht="15.75">
      <c r="A77" s="46"/>
      <c r="C77" s="26" t="s">
        <v>52</v>
      </c>
      <c r="D77" s="27">
        <v>1540</v>
      </c>
      <c r="E77" s="28">
        <v>8344411</v>
      </c>
      <c r="F77" s="29"/>
      <c r="G77" s="28">
        <v>191.6</v>
      </c>
      <c r="H77" s="48">
        <v>1</v>
      </c>
      <c r="I77" s="49">
        <v>1</v>
      </c>
      <c r="J77" s="32">
        <v>9133</v>
      </c>
      <c r="K77" s="33">
        <f t="shared" si="26"/>
        <v>9133</v>
      </c>
      <c r="L77" s="34">
        <f t="shared" si="27"/>
        <v>47.667014613778704</v>
      </c>
      <c r="M77" s="35"/>
      <c r="N77" s="32">
        <v>0</v>
      </c>
      <c r="O77" s="36">
        <f t="shared" si="28"/>
        <v>0</v>
      </c>
      <c r="P77" s="34"/>
      <c r="Q77" s="37"/>
      <c r="R77" s="50">
        <v>1</v>
      </c>
      <c r="S77" s="51">
        <v>1</v>
      </c>
      <c r="T77" s="47">
        <v>9553</v>
      </c>
      <c r="U77" s="36">
        <f t="shared" si="29"/>
        <v>9553</v>
      </c>
      <c r="V77" s="34">
        <f t="shared" si="30"/>
        <v>49.85908141962422</v>
      </c>
      <c r="W77" s="34"/>
      <c r="X77" s="39">
        <v>0</v>
      </c>
      <c r="Y77" s="36">
        <f t="shared" si="31"/>
        <v>0</v>
      </c>
      <c r="Z77" s="40">
        <f t="shared" si="32"/>
        <v>0</v>
      </c>
      <c r="AA77" s="34"/>
      <c r="AB77" s="34"/>
      <c r="AC77" s="34"/>
      <c r="AD77" s="50">
        <v>1</v>
      </c>
      <c r="AE77" s="51">
        <v>1</v>
      </c>
      <c r="AF77" s="32">
        <v>16551</v>
      </c>
      <c r="AG77" s="36">
        <f t="shared" si="33"/>
        <v>16551</v>
      </c>
      <c r="AH77" s="34">
        <f t="shared" si="34"/>
        <v>86.38308977035491</v>
      </c>
      <c r="AI77" s="35"/>
      <c r="AJ77" s="32">
        <v>1431</v>
      </c>
      <c r="AK77" s="36">
        <f t="shared" si="35"/>
        <v>1431</v>
      </c>
      <c r="AL77" s="34">
        <f t="shared" si="36"/>
        <v>7.468684759916493</v>
      </c>
      <c r="AM77" s="35"/>
      <c r="AN77" s="35">
        <f t="shared" si="37"/>
        <v>11.566037735849056</v>
      </c>
      <c r="AO77" s="41">
        <f t="shared" si="38"/>
        <v>0.8122194240665718</v>
      </c>
      <c r="AP77" s="52">
        <v>1</v>
      </c>
      <c r="AQ77" s="53">
        <v>1</v>
      </c>
      <c r="AR77" s="26">
        <v>18055</v>
      </c>
      <c r="AS77" s="42">
        <f t="shared" si="39"/>
        <v>18055</v>
      </c>
      <c r="AT77" s="43">
        <f t="shared" si="40"/>
        <v>94.23277661795407</v>
      </c>
      <c r="AU77" s="44"/>
      <c r="AV77" s="26">
        <v>1431</v>
      </c>
      <c r="AW77" s="42">
        <f t="shared" si="41"/>
        <v>1431</v>
      </c>
      <c r="AX77" s="43">
        <f t="shared" si="42"/>
        <v>7.468684759916493</v>
      </c>
      <c r="AY77" s="45"/>
      <c r="AZ77"/>
      <c r="BA77"/>
      <c r="BB77"/>
    </row>
    <row r="78" spans="1:54" s="26" customFormat="1" ht="15.75">
      <c r="A78" s="46"/>
      <c r="C78" s="26" t="s">
        <v>52</v>
      </c>
      <c r="D78" s="27">
        <v>1541</v>
      </c>
      <c r="E78" s="28">
        <v>9602940</v>
      </c>
      <c r="F78" s="29"/>
      <c r="G78" s="28">
        <v>220.5</v>
      </c>
      <c r="H78" s="48">
        <v>1</v>
      </c>
      <c r="I78" s="49">
        <v>1</v>
      </c>
      <c r="J78" s="32">
        <v>12639</v>
      </c>
      <c r="K78" s="33">
        <f t="shared" si="26"/>
        <v>12639</v>
      </c>
      <c r="L78" s="34">
        <f t="shared" si="27"/>
        <v>57.31972789115646</v>
      </c>
      <c r="M78" s="35"/>
      <c r="N78" s="32">
        <v>134</v>
      </c>
      <c r="O78" s="36">
        <f t="shared" si="28"/>
        <v>134</v>
      </c>
      <c r="P78" s="34"/>
      <c r="Q78" s="37"/>
      <c r="R78" s="50">
        <v>1</v>
      </c>
      <c r="S78" s="51">
        <v>1</v>
      </c>
      <c r="T78" s="47">
        <v>11830</v>
      </c>
      <c r="U78" s="36">
        <f t="shared" si="29"/>
        <v>11830</v>
      </c>
      <c r="V78" s="34">
        <f t="shared" si="30"/>
        <v>53.65079365079365</v>
      </c>
      <c r="W78" s="34"/>
      <c r="X78" s="39">
        <v>192</v>
      </c>
      <c r="Y78" s="36">
        <f t="shared" si="31"/>
        <v>192</v>
      </c>
      <c r="Z78" s="40">
        <f t="shared" si="32"/>
        <v>0.8707482993197279</v>
      </c>
      <c r="AA78" s="34"/>
      <c r="AB78" s="34"/>
      <c r="AC78" s="34"/>
      <c r="AD78" s="50">
        <v>1</v>
      </c>
      <c r="AE78" s="51">
        <v>1</v>
      </c>
      <c r="AF78" s="32">
        <v>16035</v>
      </c>
      <c r="AG78" s="36">
        <f t="shared" si="33"/>
        <v>16035</v>
      </c>
      <c r="AH78" s="34">
        <f t="shared" si="34"/>
        <v>72.72108843537416</v>
      </c>
      <c r="AI78" s="35"/>
      <c r="AJ78" s="32">
        <v>1226</v>
      </c>
      <c r="AK78" s="36">
        <f t="shared" si="35"/>
        <v>1226</v>
      </c>
      <c r="AL78" s="34">
        <f t="shared" si="36"/>
        <v>5.5600907029478455</v>
      </c>
      <c r="AM78" s="35"/>
      <c r="AN78" s="35">
        <f t="shared" si="37"/>
        <v>13.079119086460032</v>
      </c>
      <c r="AO78" s="41">
        <f t="shared" si="38"/>
        <v>0.26869214336577263</v>
      </c>
      <c r="AP78" s="52">
        <v>1</v>
      </c>
      <c r="AQ78" s="53">
        <v>1</v>
      </c>
      <c r="AR78" s="26">
        <v>16429</v>
      </c>
      <c r="AS78" s="42">
        <f t="shared" si="39"/>
        <v>16429</v>
      </c>
      <c r="AT78" s="43">
        <f t="shared" si="40"/>
        <v>74.5079365079365</v>
      </c>
      <c r="AU78" s="44"/>
      <c r="AV78" s="26">
        <v>1387</v>
      </c>
      <c r="AW78" s="42">
        <f t="shared" si="41"/>
        <v>1387</v>
      </c>
      <c r="AX78" s="43">
        <f t="shared" si="42"/>
        <v>6.290249433106576</v>
      </c>
      <c r="AY78" s="45"/>
      <c r="AZ78"/>
      <c r="BA78"/>
      <c r="BB78"/>
    </row>
    <row r="79" spans="1:54" s="164" customFormat="1" ht="15.75">
      <c r="A79" s="24"/>
      <c r="C79" s="164" t="s">
        <v>52</v>
      </c>
      <c r="D79" s="165">
        <v>1534</v>
      </c>
      <c r="F79" s="166"/>
      <c r="H79" s="30">
        <v>0</v>
      </c>
      <c r="I79" s="31">
        <v>0</v>
      </c>
      <c r="J79" s="167"/>
      <c r="K79" s="168">
        <f t="shared" si="26"/>
        <v>0</v>
      </c>
      <c r="L79" s="169" t="e">
        <f t="shared" si="27"/>
        <v>#DIV/0!</v>
      </c>
      <c r="M79" s="170"/>
      <c r="N79" s="167"/>
      <c r="O79" s="168">
        <f t="shared" si="28"/>
        <v>0</v>
      </c>
      <c r="P79" s="169"/>
      <c r="Q79" s="171"/>
      <c r="R79" s="38">
        <v>0</v>
      </c>
      <c r="S79" s="31">
        <v>0</v>
      </c>
      <c r="T79" s="167"/>
      <c r="U79" s="168">
        <f t="shared" si="29"/>
        <v>0</v>
      </c>
      <c r="V79" s="169" t="e">
        <f t="shared" si="30"/>
        <v>#DIV/0!</v>
      </c>
      <c r="W79" s="169"/>
      <c r="X79" s="172"/>
      <c r="Y79" s="168">
        <f t="shared" si="31"/>
        <v>0</v>
      </c>
      <c r="Z79" s="173" t="e">
        <f t="shared" si="32"/>
        <v>#DIV/0!</v>
      </c>
      <c r="AA79" s="169"/>
      <c r="AB79" s="169"/>
      <c r="AC79" s="169"/>
      <c r="AD79" s="38">
        <v>0</v>
      </c>
      <c r="AE79" s="31">
        <v>0</v>
      </c>
      <c r="AF79" s="167"/>
      <c r="AG79" s="168"/>
      <c r="AH79" s="169"/>
      <c r="AI79" s="170"/>
      <c r="AJ79" s="167"/>
      <c r="AK79" s="168"/>
      <c r="AL79" s="169"/>
      <c r="AM79" s="170"/>
      <c r="AN79" s="170"/>
      <c r="AO79" s="174"/>
      <c r="AP79" s="38">
        <v>0</v>
      </c>
      <c r="AQ79" s="31">
        <v>0</v>
      </c>
      <c r="AS79" s="175"/>
      <c r="AT79" s="166"/>
      <c r="AU79" s="176"/>
      <c r="AW79" s="175"/>
      <c r="AX79" s="166"/>
      <c r="AY79" s="177"/>
      <c r="AZ79" s="178"/>
      <c r="BA79" s="178"/>
      <c r="BB79" s="178"/>
    </row>
    <row r="80" spans="1:54" s="164" customFormat="1" ht="15.75">
      <c r="A80" s="24"/>
      <c r="C80" s="164" t="s">
        <v>52</v>
      </c>
      <c r="D80" s="165">
        <v>1449</v>
      </c>
      <c r="F80" s="166"/>
      <c r="H80" s="30">
        <v>0</v>
      </c>
      <c r="I80" s="31">
        <v>0</v>
      </c>
      <c r="J80" s="167"/>
      <c r="K80" s="168">
        <f t="shared" si="26"/>
        <v>0</v>
      </c>
      <c r="L80" s="169" t="e">
        <f t="shared" si="27"/>
        <v>#DIV/0!</v>
      </c>
      <c r="M80" s="170"/>
      <c r="N80" s="167"/>
      <c r="O80" s="168">
        <f t="shared" si="28"/>
        <v>0</v>
      </c>
      <c r="P80" s="169"/>
      <c r="Q80" s="171"/>
      <c r="R80" s="38">
        <v>0</v>
      </c>
      <c r="S80" s="31">
        <v>0</v>
      </c>
      <c r="T80" s="167"/>
      <c r="U80" s="168">
        <f t="shared" si="29"/>
        <v>0</v>
      </c>
      <c r="V80" s="169" t="e">
        <f t="shared" si="30"/>
        <v>#DIV/0!</v>
      </c>
      <c r="W80" s="169"/>
      <c r="X80" s="172"/>
      <c r="Y80" s="168">
        <f t="shared" si="31"/>
        <v>0</v>
      </c>
      <c r="Z80" s="173" t="e">
        <f t="shared" si="32"/>
        <v>#DIV/0!</v>
      </c>
      <c r="AA80" s="169"/>
      <c r="AB80" s="169"/>
      <c r="AC80" s="169"/>
      <c r="AD80" s="38">
        <v>0</v>
      </c>
      <c r="AE80" s="31">
        <v>0</v>
      </c>
      <c r="AF80" s="167"/>
      <c r="AG80" s="168"/>
      <c r="AH80" s="169"/>
      <c r="AI80" s="170"/>
      <c r="AJ80" s="167"/>
      <c r="AK80" s="168"/>
      <c r="AL80" s="169"/>
      <c r="AM80" s="170"/>
      <c r="AN80" s="170"/>
      <c r="AO80" s="174"/>
      <c r="AP80" s="38">
        <v>0</v>
      </c>
      <c r="AQ80" s="31">
        <v>0</v>
      </c>
      <c r="AS80" s="175"/>
      <c r="AT80" s="166"/>
      <c r="AU80" s="176"/>
      <c r="AW80" s="175"/>
      <c r="AX80" s="166"/>
      <c r="AY80" s="177"/>
      <c r="AZ80" s="178"/>
      <c r="BA80" s="178"/>
      <c r="BB80" s="178"/>
    </row>
    <row r="81" spans="1:54" s="26" customFormat="1" ht="15.75">
      <c r="A81" s="46"/>
      <c r="D81" s="27"/>
      <c r="E81" s="28"/>
      <c r="F81" s="29"/>
      <c r="G81" s="28"/>
      <c r="H81" s="54"/>
      <c r="I81" s="55"/>
      <c r="J81" s="32"/>
      <c r="K81" s="33"/>
      <c r="L81" s="34"/>
      <c r="M81" s="35"/>
      <c r="N81" s="32"/>
      <c r="O81" s="36"/>
      <c r="P81" s="34"/>
      <c r="Q81" s="37"/>
      <c r="R81" s="56"/>
      <c r="S81" s="57"/>
      <c r="T81" s="32"/>
      <c r="U81" s="34"/>
      <c r="V81" s="34"/>
      <c r="W81" s="34"/>
      <c r="X81" s="39"/>
      <c r="Y81" s="34"/>
      <c r="Z81" s="34"/>
      <c r="AA81" s="34"/>
      <c r="AB81" s="34"/>
      <c r="AC81" s="34"/>
      <c r="AD81" s="56"/>
      <c r="AE81" s="57"/>
      <c r="AF81" s="32"/>
      <c r="AG81" s="36"/>
      <c r="AH81" s="34"/>
      <c r="AI81" s="35"/>
      <c r="AJ81" s="32"/>
      <c r="AK81" s="36"/>
      <c r="AL81" s="34"/>
      <c r="AM81" s="35"/>
      <c r="AN81" s="35"/>
      <c r="AO81" s="41"/>
      <c r="AP81" s="58"/>
      <c r="AQ81" s="59"/>
      <c r="AS81" s="42"/>
      <c r="AT81" s="43"/>
      <c r="AU81" s="44"/>
      <c r="AW81" s="42"/>
      <c r="AX81" s="43"/>
      <c r="AY81" s="45"/>
      <c r="AZ81"/>
      <c r="BA81"/>
      <c r="BB81"/>
    </row>
    <row r="82" spans="1:51" s="61" customFormat="1" ht="15.75">
      <c r="A82" s="60"/>
      <c r="B82" s="61" t="s">
        <v>68</v>
      </c>
      <c r="D82" s="62"/>
      <c r="F82" s="63">
        <f>G82/640</f>
        <v>4.27625</v>
      </c>
      <c r="G82" s="61">
        <f>SUM(G70:G81)</f>
        <v>2736.8</v>
      </c>
      <c r="H82" s="64"/>
      <c r="I82" s="65"/>
      <c r="J82" s="66">
        <f>SUM(J70:J81)</f>
        <v>85453</v>
      </c>
      <c r="K82" s="67">
        <f>SUM(K70:K80)</f>
        <v>85276</v>
      </c>
      <c r="L82" s="68">
        <f>J82/$G82</f>
        <v>31.22369190295235</v>
      </c>
      <c r="M82" s="69">
        <f>K82/$G84</f>
        <v>40.07330827067669</v>
      </c>
      <c r="N82" s="66">
        <f>SUM(N70:N81)</f>
        <v>8178</v>
      </c>
      <c r="O82" s="67">
        <f>SUM(O70:O80)</f>
        <v>7225</v>
      </c>
      <c r="P82" s="68">
        <f>N82/$G82</f>
        <v>2.9881613563285585</v>
      </c>
      <c r="Q82" s="70">
        <f>O82/G84</f>
        <v>3.395206766917293</v>
      </c>
      <c r="R82" s="71"/>
      <c r="S82" s="72"/>
      <c r="T82" s="73">
        <f>SUM(T70:T81)</f>
        <v>88701</v>
      </c>
      <c r="U82" s="74">
        <f>SUM(U70:U81)</f>
        <v>88523</v>
      </c>
      <c r="V82" s="73" t="e">
        <f>SUM(V70:V81)</f>
        <v>#DIV/0!</v>
      </c>
      <c r="W82" s="69">
        <f>U82/$G84</f>
        <v>41.599154135338345</v>
      </c>
      <c r="X82" s="73">
        <f>SUM(X70:X81)</f>
        <v>8602</v>
      </c>
      <c r="Y82" s="73">
        <f>SUM(Y70:Y80)</f>
        <v>7605</v>
      </c>
      <c r="Z82" s="68">
        <f>X82/G82</f>
        <v>3.143086816720257</v>
      </c>
      <c r="AA82" s="69">
        <f>Y82/G84</f>
        <v>3.573778195488722</v>
      </c>
      <c r="AB82" s="68"/>
      <c r="AC82" s="68"/>
      <c r="AD82" s="71"/>
      <c r="AE82" s="72"/>
      <c r="AF82" s="66">
        <f>SUM(AF70:AF81)</f>
        <v>132560</v>
      </c>
      <c r="AG82" s="67">
        <f>SUM(AG70:AG81)</f>
        <v>132353</v>
      </c>
      <c r="AH82" s="68">
        <f>AF82/$G82</f>
        <v>48.4361297866121</v>
      </c>
      <c r="AI82" s="69">
        <f>AG82/$G84</f>
        <v>62.19595864661654</v>
      </c>
      <c r="AJ82" s="66">
        <f>SUM(AJ70:AJ81)</f>
        <v>17145</v>
      </c>
      <c r="AK82" s="67">
        <f>SUM(AK70:AK80)</f>
        <v>16096</v>
      </c>
      <c r="AL82" s="68">
        <f>AJ82/$G82</f>
        <v>6.264615609470915</v>
      </c>
      <c r="AM82" s="69">
        <f>AK82/$G84</f>
        <v>7.56390977443609</v>
      </c>
      <c r="AN82" s="69">
        <f>AG82/AK82</f>
        <v>8.222726143141154</v>
      </c>
      <c r="AO82" s="75">
        <f>SUM(AG82-K82)/K82</f>
        <v>0.552054505370796</v>
      </c>
      <c r="AP82" s="76"/>
      <c r="AQ82" s="77"/>
      <c r="AR82" s="61">
        <f>SUM(AR70:AR81)</f>
        <v>138495</v>
      </c>
      <c r="AS82" s="78">
        <f>SUM(AS70:AS80)</f>
        <v>138287</v>
      </c>
      <c r="AT82" s="63">
        <f>AR82/$G82</f>
        <v>50.604720841859105</v>
      </c>
      <c r="AU82" s="79">
        <f>AS82/$G84</f>
        <v>64.984492481203</v>
      </c>
      <c r="AV82" s="61">
        <f>SUM(AV70:AV81)</f>
        <v>18366</v>
      </c>
      <c r="AW82" s="78">
        <f>SUM(AW70:AW80)</f>
        <v>17315</v>
      </c>
      <c r="AX82" s="63">
        <f>AV82/$G82</f>
        <v>6.710757088570593</v>
      </c>
      <c r="AY82" s="80">
        <f>AW82/$G84</f>
        <v>8.136748120300751</v>
      </c>
    </row>
    <row r="83" spans="1:54" s="26" customFormat="1" ht="15.75">
      <c r="A83" s="46"/>
      <c r="D83" s="27"/>
      <c r="E83" s="28"/>
      <c r="F83" s="29"/>
      <c r="G83" s="28"/>
      <c r="H83" s="54"/>
      <c r="I83" s="55"/>
      <c r="J83" s="32"/>
      <c r="K83" s="33"/>
      <c r="L83" s="34"/>
      <c r="M83" s="35"/>
      <c r="N83" s="32"/>
      <c r="O83" s="36"/>
      <c r="P83" s="34"/>
      <c r="Q83" s="37"/>
      <c r="R83" s="56"/>
      <c r="S83" s="57"/>
      <c r="T83" s="32"/>
      <c r="U83" s="34"/>
      <c r="V83" s="34"/>
      <c r="W83" s="34"/>
      <c r="X83" s="39"/>
      <c r="Y83" s="34"/>
      <c r="Z83" s="34"/>
      <c r="AA83" s="34"/>
      <c r="AB83" s="34"/>
      <c r="AC83" s="34"/>
      <c r="AD83" s="56"/>
      <c r="AE83" s="57"/>
      <c r="AF83" s="32"/>
      <c r="AG83" s="36"/>
      <c r="AH83" s="34"/>
      <c r="AI83" s="35"/>
      <c r="AJ83" s="32"/>
      <c r="AK83" s="36"/>
      <c r="AL83" s="34"/>
      <c r="AM83" s="35"/>
      <c r="AN83" s="35"/>
      <c r="AO83" s="41"/>
      <c r="AP83" s="58"/>
      <c r="AQ83" s="59"/>
      <c r="AS83" s="42"/>
      <c r="AT83" s="43"/>
      <c r="AU83" s="35"/>
      <c r="AW83" s="42"/>
      <c r="AX83" s="43"/>
      <c r="AY83" s="45"/>
      <c r="AZ83"/>
      <c r="BA83"/>
      <c r="BB83"/>
    </row>
    <row r="84" spans="1:51" s="25" customFormat="1" ht="15.75">
      <c r="A84" s="46"/>
      <c r="B84" s="25" t="s">
        <v>69</v>
      </c>
      <c r="D84" s="81"/>
      <c r="E84" s="82"/>
      <c r="F84" s="83">
        <v>3.3</v>
      </c>
      <c r="G84" s="82">
        <v>2128</v>
      </c>
      <c r="H84" s="84"/>
      <c r="I84" s="85"/>
      <c r="K84" s="86">
        <v>89448</v>
      </c>
      <c r="L84" s="87">
        <v>42</v>
      </c>
      <c r="M84" s="87"/>
      <c r="N84" s="86">
        <v>6989</v>
      </c>
      <c r="O84" s="88"/>
      <c r="P84" s="87">
        <v>3.3</v>
      </c>
      <c r="Q84" s="89"/>
      <c r="R84" s="90"/>
      <c r="S84" s="91"/>
      <c r="U84" s="87"/>
      <c r="V84" s="87"/>
      <c r="W84" s="87"/>
      <c r="X84" s="88"/>
      <c r="Y84" s="87"/>
      <c r="Z84" s="87"/>
      <c r="AA84" s="87"/>
      <c r="AB84" s="87"/>
      <c r="AC84" s="87"/>
      <c r="AD84" s="90"/>
      <c r="AE84" s="91"/>
      <c r="AG84" s="86">
        <v>126639</v>
      </c>
      <c r="AI84" s="87">
        <v>59.5</v>
      </c>
      <c r="AJ84" s="86">
        <v>9688</v>
      </c>
      <c r="AK84" s="88"/>
      <c r="AM84" s="87">
        <v>4.6</v>
      </c>
      <c r="AN84" s="87">
        <v>13.1</v>
      </c>
      <c r="AO84" s="92">
        <v>0.42</v>
      </c>
      <c r="AP84" s="93"/>
      <c r="AQ84" s="84"/>
      <c r="AR84" s="25">
        <v>13.1</v>
      </c>
      <c r="AT84" s="94">
        <v>42</v>
      </c>
      <c r="AU84" s="94"/>
      <c r="AX84" s="94"/>
      <c r="AY84" s="95"/>
    </row>
    <row r="85" spans="1:54" s="26" customFormat="1" ht="16.5" thickBot="1">
      <c r="A85" s="46"/>
      <c r="D85" s="27"/>
      <c r="E85" s="28"/>
      <c r="F85" s="29"/>
      <c r="G85" s="28"/>
      <c r="H85" s="54"/>
      <c r="I85" s="55"/>
      <c r="J85" s="32"/>
      <c r="K85" s="33"/>
      <c r="L85" s="34"/>
      <c r="M85" s="35"/>
      <c r="N85" s="32"/>
      <c r="O85" s="36"/>
      <c r="P85" s="34"/>
      <c r="Q85" s="37"/>
      <c r="R85" s="56"/>
      <c r="S85" s="57"/>
      <c r="T85" s="32"/>
      <c r="U85" s="34"/>
      <c r="V85" s="34"/>
      <c r="W85" s="34"/>
      <c r="X85" s="39"/>
      <c r="Y85" s="34"/>
      <c r="Z85" s="34"/>
      <c r="AA85" s="34"/>
      <c r="AB85" s="34"/>
      <c r="AC85" s="34"/>
      <c r="AD85" s="56"/>
      <c r="AE85" s="57"/>
      <c r="AF85" s="32"/>
      <c r="AG85" s="36"/>
      <c r="AH85" s="34"/>
      <c r="AI85" s="35"/>
      <c r="AJ85" s="32"/>
      <c r="AK85" s="36"/>
      <c r="AL85" s="34"/>
      <c r="AM85" s="35"/>
      <c r="AN85" s="35"/>
      <c r="AO85" s="41"/>
      <c r="AP85" s="58"/>
      <c r="AQ85" s="59"/>
      <c r="AS85" s="42"/>
      <c r="AT85" s="43"/>
      <c r="AU85" s="44"/>
      <c r="AW85" s="42"/>
      <c r="AX85" s="43"/>
      <c r="AY85" s="45"/>
      <c r="AZ85"/>
      <c r="BA85"/>
      <c r="BB85"/>
    </row>
    <row r="86" spans="1:54" s="179" customFormat="1" ht="16.5" thickTop="1">
      <c r="A86" s="96"/>
      <c r="B86" s="97"/>
      <c r="D86" s="149"/>
      <c r="E86" s="148"/>
      <c r="F86" s="150"/>
      <c r="G86" s="148"/>
      <c r="H86" s="180"/>
      <c r="I86" s="180"/>
      <c r="K86" s="152"/>
      <c r="L86" s="181"/>
      <c r="M86" s="182"/>
      <c r="O86" s="183"/>
      <c r="P86" s="181"/>
      <c r="Q86" s="184"/>
      <c r="R86" s="185"/>
      <c r="S86" s="186"/>
      <c r="U86" s="181"/>
      <c r="V86" s="181"/>
      <c r="W86" s="181"/>
      <c r="X86" s="187"/>
      <c r="Y86" s="181"/>
      <c r="Z86" s="181"/>
      <c r="AA86" s="181"/>
      <c r="AB86" s="181"/>
      <c r="AC86" s="181"/>
      <c r="AD86" s="185"/>
      <c r="AE86" s="186"/>
      <c r="AG86" s="183"/>
      <c r="AH86" s="181"/>
      <c r="AI86" s="182"/>
      <c r="AK86" s="183"/>
      <c r="AL86" s="181"/>
      <c r="AM86" s="182"/>
      <c r="AN86" s="182"/>
      <c r="AO86" s="188"/>
      <c r="AP86" s="189"/>
      <c r="AQ86" s="190"/>
      <c r="AS86" s="191"/>
      <c r="AT86" s="181"/>
      <c r="AU86" s="182"/>
      <c r="AW86" s="191"/>
      <c r="AX86" s="181"/>
      <c r="AY86" s="192"/>
      <c r="AZ86" s="193"/>
      <c r="BA86" s="193"/>
      <c r="BB86" s="193"/>
    </row>
    <row r="87" spans="1:54" s="26" customFormat="1" ht="15.75">
      <c r="A87" s="46"/>
      <c r="D87" s="27"/>
      <c r="E87" s="28"/>
      <c r="F87" s="29"/>
      <c r="G87" s="28"/>
      <c r="H87" s="54"/>
      <c r="I87" s="55"/>
      <c r="J87" s="32"/>
      <c r="K87" s="33"/>
      <c r="L87" s="34"/>
      <c r="M87" s="35"/>
      <c r="N87" s="32"/>
      <c r="O87" s="36"/>
      <c r="P87" s="34"/>
      <c r="Q87" s="37"/>
      <c r="R87" s="56"/>
      <c r="S87" s="57"/>
      <c r="T87" s="32"/>
      <c r="U87" s="34"/>
      <c r="V87" s="34"/>
      <c r="W87" s="34"/>
      <c r="X87" s="39"/>
      <c r="Y87" s="34"/>
      <c r="Z87" s="34"/>
      <c r="AA87" s="34"/>
      <c r="AB87" s="34"/>
      <c r="AC87" s="34"/>
      <c r="AD87" s="56"/>
      <c r="AE87" s="57"/>
      <c r="AF87" s="32"/>
      <c r="AG87" s="36"/>
      <c r="AH87" s="34"/>
      <c r="AI87" s="35"/>
      <c r="AJ87" s="32"/>
      <c r="AK87" s="36"/>
      <c r="AL87" s="34"/>
      <c r="AM87" s="35"/>
      <c r="AN87" s="35"/>
      <c r="AO87" s="41"/>
      <c r="AP87" s="58"/>
      <c r="AQ87" s="59"/>
      <c r="AS87" s="42"/>
      <c r="AT87" s="43"/>
      <c r="AU87" s="44"/>
      <c r="AW87" s="42"/>
      <c r="AX87" s="43"/>
      <c r="AY87" s="45"/>
      <c r="AZ87"/>
      <c r="BA87"/>
      <c r="BB87"/>
    </row>
    <row r="88" spans="1:54" s="26" customFormat="1" ht="15.75">
      <c r="A88" s="24">
        <v>32</v>
      </c>
      <c r="B88" s="25" t="s">
        <v>70</v>
      </c>
      <c r="C88" s="26" t="s">
        <v>52</v>
      </c>
      <c r="D88" s="27">
        <v>1401</v>
      </c>
      <c r="E88" s="28">
        <v>16270170</v>
      </c>
      <c r="F88" s="29"/>
      <c r="G88" s="28">
        <v>373.5</v>
      </c>
      <c r="H88" s="30">
        <v>0</v>
      </c>
      <c r="I88" s="31">
        <v>0</v>
      </c>
      <c r="J88" s="32">
        <v>2794</v>
      </c>
      <c r="K88" s="33">
        <f>J88*$H88</f>
        <v>0</v>
      </c>
      <c r="L88" s="34">
        <f>J88/$G88</f>
        <v>7.480589022757697</v>
      </c>
      <c r="M88" s="35"/>
      <c r="N88" s="32">
        <v>661</v>
      </c>
      <c r="O88" s="36">
        <f>N88*$I88</f>
        <v>0</v>
      </c>
      <c r="P88" s="34"/>
      <c r="Q88" s="37"/>
      <c r="R88" s="38">
        <v>0</v>
      </c>
      <c r="S88" s="31">
        <v>0</v>
      </c>
      <c r="T88" s="32">
        <v>2870</v>
      </c>
      <c r="U88" s="36">
        <f>T88*R88</f>
        <v>0</v>
      </c>
      <c r="V88" s="34">
        <f>T88/$G88</f>
        <v>7.684069611780455</v>
      </c>
      <c r="W88" s="34"/>
      <c r="X88" s="39">
        <v>655</v>
      </c>
      <c r="Y88" s="36">
        <f>X88*S88</f>
        <v>0</v>
      </c>
      <c r="Z88" s="40">
        <f>X88/$G88</f>
        <v>1.7536813922356091</v>
      </c>
      <c r="AA88" s="34"/>
      <c r="AB88" s="34"/>
      <c r="AC88" s="34"/>
      <c r="AD88" s="38">
        <v>0</v>
      </c>
      <c r="AE88" s="31">
        <v>0</v>
      </c>
      <c r="AF88" s="32">
        <v>3272</v>
      </c>
      <c r="AG88" s="36">
        <f>AF88*AD88</f>
        <v>0</v>
      </c>
      <c r="AH88" s="34">
        <f>AF88/$G88</f>
        <v>8.76037483266399</v>
      </c>
      <c r="AI88" s="35"/>
      <c r="AJ88" s="32">
        <v>701</v>
      </c>
      <c r="AK88" s="36">
        <f>AJ88*$I88</f>
        <v>0</v>
      </c>
      <c r="AL88" s="34">
        <f>AJ88/$G88</f>
        <v>1.8768406961178046</v>
      </c>
      <c r="AM88" s="35"/>
      <c r="AN88" s="35" t="e">
        <f>AG88/AK88</f>
        <v>#DIV/0!</v>
      </c>
      <c r="AO88" s="41" t="e">
        <f>(AG88-K88)/K88</f>
        <v>#DIV/0!</v>
      </c>
      <c r="AP88" s="38">
        <v>0</v>
      </c>
      <c r="AQ88" s="31">
        <v>0</v>
      </c>
      <c r="AR88" s="26">
        <v>3274</v>
      </c>
      <c r="AS88" s="42">
        <f>AR88*$H88</f>
        <v>0</v>
      </c>
      <c r="AT88" s="43">
        <f>AR88/$G88</f>
        <v>8.765729585006694</v>
      </c>
      <c r="AU88" s="44"/>
      <c r="AV88" s="26">
        <v>704</v>
      </c>
      <c r="AW88" s="42">
        <f>AV88*$AQ88</f>
        <v>0</v>
      </c>
      <c r="AX88" s="43">
        <f>AV88/$G88</f>
        <v>1.8848728246318607</v>
      </c>
      <c r="AY88" s="45"/>
      <c r="AZ88"/>
      <c r="BA88"/>
      <c r="BB88"/>
    </row>
    <row r="89" spans="1:54" s="26" customFormat="1" ht="15.75">
      <c r="A89" s="46"/>
      <c r="C89" s="26" t="s">
        <v>52</v>
      </c>
      <c r="D89" s="27">
        <v>1404</v>
      </c>
      <c r="E89" s="28">
        <v>41495610</v>
      </c>
      <c r="F89" s="29"/>
      <c r="G89" s="28">
        <v>952.6</v>
      </c>
      <c r="H89" s="30">
        <v>0</v>
      </c>
      <c r="I89" s="31">
        <v>0</v>
      </c>
      <c r="J89" s="32">
        <v>4553</v>
      </c>
      <c r="K89" s="33">
        <f>J89*$H89</f>
        <v>0</v>
      </c>
      <c r="L89" s="34">
        <f>J89/$G89</f>
        <v>4.7795507033382325</v>
      </c>
      <c r="M89" s="35"/>
      <c r="N89" s="32">
        <v>1703</v>
      </c>
      <c r="O89" s="36">
        <f>N89*$I89</f>
        <v>0</v>
      </c>
      <c r="P89" s="34"/>
      <c r="Q89" s="37"/>
      <c r="R89" s="38">
        <v>0</v>
      </c>
      <c r="S89" s="31">
        <v>0</v>
      </c>
      <c r="T89" s="32">
        <v>4590</v>
      </c>
      <c r="U89" s="36">
        <f>T89*R89</f>
        <v>0</v>
      </c>
      <c r="V89" s="34">
        <f>T89/$G89</f>
        <v>4.818391769892925</v>
      </c>
      <c r="W89" s="34"/>
      <c r="X89" s="39">
        <v>2027</v>
      </c>
      <c r="Y89" s="36">
        <f>X89*S89</f>
        <v>0</v>
      </c>
      <c r="Z89" s="40">
        <f>X89/$G89</f>
        <v>2.127860592063825</v>
      </c>
      <c r="AA89" s="34"/>
      <c r="AB89" s="34"/>
      <c r="AC89" s="34"/>
      <c r="AD89" s="38">
        <v>0</v>
      </c>
      <c r="AE89" s="31">
        <v>0</v>
      </c>
      <c r="AF89" s="32">
        <v>4730</v>
      </c>
      <c r="AG89" s="36">
        <f>AF89*AD89</f>
        <v>0</v>
      </c>
      <c r="AH89" s="34">
        <f>AF89/$G89</f>
        <v>4.965357967667436</v>
      </c>
      <c r="AI89" s="35"/>
      <c r="AJ89" s="32">
        <v>3023</v>
      </c>
      <c r="AK89" s="36">
        <f>AJ89*$I89</f>
        <v>0</v>
      </c>
      <c r="AL89" s="34">
        <f>AJ89/$G89</f>
        <v>3.1734201133739237</v>
      </c>
      <c r="AM89" s="35"/>
      <c r="AN89" s="35" t="e">
        <f>AG89/AK89</f>
        <v>#DIV/0!</v>
      </c>
      <c r="AO89" s="41" t="e">
        <f>(AG89-K89)/K89</f>
        <v>#DIV/0!</v>
      </c>
      <c r="AP89" s="38">
        <v>0</v>
      </c>
      <c r="AQ89" s="31">
        <v>0</v>
      </c>
      <c r="AR89" s="26">
        <v>4744</v>
      </c>
      <c r="AS89" s="42">
        <f>AR89*$H89</f>
        <v>0</v>
      </c>
      <c r="AT89" s="43">
        <f>AR89/$G89</f>
        <v>4.980054587444887</v>
      </c>
      <c r="AU89" s="44"/>
      <c r="AV89" s="26">
        <v>3069</v>
      </c>
      <c r="AW89" s="42">
        <f>AV89*$AQ89</f>
        <v>0</v>
      </c>
      <c r="AX89" s="43">
        <f>AV89/$G89</f>
        <v>3.2217090069284064</v>
      </c>
      <c r="AY89" s="45"/>
      <c r="AZ89"/>
      <c r="BA89"/>
      <c r="BB89"/>
    </row>
    <row r="90" spans="1:54" s="26" customFormat="1" ht="15.75">
      <c r="A90" s="46"/>
      <c r="C90" s="26" t="s">
        <v>52</v>
      </c>
      <c r="D90" s="27">
        <v>1416</v>
      </c>
      <c r="E90" s="28">
        <v>40774040</v>
      </c>
      <c r="F90" s="29"/>
      <c r="G90" s="28">
        <v>936</v>
      </c>
      <c r="H90" s="30">
        <v>0</v>
      </c>
      <c r="I90" s="31">
        <v>0</v>
      </c>
      <c r="J90" s="32">
        <v>1185</v>
      </c>
      <c r="K90" s="33">
        <f>J90*$H90</f>
        <v>0</v>
      </c>
      <c r="L90" s="34">
        <f>J90/$G90</f>
        <v>1.266025641025641</v>
      </c>
      <c r="M90" s="35"/>
      <c r="N90" s="32">
        <v>2338</v>
      </c>
      <c r="O90" s="36">
        <f>N90*$I90</f>
        <v>0</v>
      </c>
      <c r="P90" s="34"/>
      <c r="Q90" s="37"/>
      <c r="R90" s="38">
        <v>0</v>
      </c>
      <c r="S90" s="31">
        <v>0</v>
      </c>
      <c r="T90" s="32">
        <v>1197</v>
      </c>
      <c r="U90" s="36">
        <f>T90*R90</f>
        <v>0</v>
      </c>
      <c r="V90" s="34">
        <f>T90/$G90</f>
        <v>1.2788461538461537</v>
      </c>
      <c r="W90" s="34"/>
      <c r="X90" s="39">
        <v>2336</v>
      </c>
      <c r="Y90" s="36">
        <f>X90*S90</f>
        <v>0</v>
      </c>
      <c r="Z90" s="40">
        <f>X90/$G90</f>
        <v>2.4957264957264957</v>
      </c>
      <c r="AA90" s="34"/>
      <c r="AB90" s="34"/>
      <c r="AC90" s="34"/>
      <c r="AD90" s="38">
        <v>0</v>
      </c>
      <c r="AE90" s="31">
        <v>0</v>
      </c>
      <c r="AF90" s="32">
        <v>1227</v>
      </c>
      <c r="AG90" s="36">
        <f>AF90*AD90</f>
        <v>0</v>
      </c>
      <c r="AH90" s="34">
        <f>AF90/$G90</f>
        <v>1.310897435897436</v>
      </c>
      <c r="AI90" s="35"/>
      <c r="AJ90" s="32">
        <v>2411</v>
      </c>
      <c r="AK90" s="36">
        <f>AJ90*$I90</f>
        <v>0</v>
      </c>
      <c r="AL90" s="34">
        <f>AJ90/$G90</f>
        <v>2.575854700854701</v>
      </c>
      <c r="AM90" s="35"/>
      <c r="AN90" s="35" t="e">
        <f>AG90/AK90</f>
        <v>#DIV/0!</v>
      </c>
      <c r="AO90" s="41" t="e">
        <f>(AG90-K90)/K90</f>
        <v>#DIV/0!</v>
      </c>
      <c r="AP90" s="38">
        <v>0</v>
      </c>
      <c r="AQ90" s="31">
        <v>0</v>
      </c>
      <c r="AR90" s="26">
        <v>1229</v>
      </c>
      <c r="AS90" s="42">
        <f>AR90*$H90</f>
        <v>0</v>
      </c>
      <c r="AT90" s="43">
        <f>AR90/$G90</f>
        <v>1.313034188034188</v>
      </c>
      <c r="AU90" s="44"/>
      <c r="AV90" s="26">
        <v>2415</v>
      </c>
      <c r="AW90" s="42">
        <f>AV90*$AQ90</f>
        <v>0</v>
      </c>
      <c r="AX90" s="43">
        <f>AV90/$G90</f>
        <v>2.5801282051282053</v>
      </c>
      <c r="AY90" s="45"/>
      <c r="AZ90"/>
      <c r="BA90"/>
      <c r="BB90"/>
    </row>
    <row r="91" spans="1:54" s="26" customFormat="1" ht="15.75">
      <c r="A91" s="46"/>
      <c r="C91" s="26" t="s">
        <v>52</v>
      </c>
      <c r="D91" s="27">
        <v>1400</v>
      </c>
      <c r="E91" s="28">
        <v>24095210</v>
      </c>
      <c r="F91" s="29"/>
      <c r="G91" s="28">
        <v>553.1</v>
      </c>
      <c r="H91" s="30">
        <v>0</v>
      </c>
      <c r="I91" s="31">
        <v>0</v>
      </c>
      <c r="J91" s="32">
        <v>6761</v>
      </c>
      <c r="K91" s="33">
        <f>J91*$H91</f>
        <v>0</v>
      </c>
      <c r="L91" s="34">
        <f>J91/$G91</f>
        <v>12.223829325619237</v>
      </c>
      <c r="M91" s="35"/>
      <c r="N91" s="32">
        <v>288</v>
      </c>
      <c r="O91" s="36">
        <f>N91*$I91</f>
        <v>0</v>
      </c>
      <c r="P91" s="34"/>
      <c r="Q91" s="37"/>
      <c r="R91" s="38">
        <v>0</v>
      </c>
      <c r="S91" s="31">
        <v>0</v>
      </c>
      <c r="T91" s="47">
        <v>6892</v>
      </c>
      <c r="U91" s="36">
        <f>T91*R91</f>
        <v>0</v>
      </c>
      <c r="V91" s="34">
        <f>T91/$G91</f>
        <v>12.460676188754293</v>
      </c>
      <c r="W91" s="34"/>
      <c r="X91" s="39">
        <v>286</v>
      </c>
      <c r="Y91" s="36">
        <f>X91*S91</f>
        <v>0</v>
      </c>
      <c r="Z91" s="40">
        <f>X91/$G91</f>
        <v>0.5170855179895136</v>
      </c>
      <c r="AA91" s="34"/>
      <c r="AB91" s="34"/>
      <c r="AC91" s="34"/>
      <c r="AD91" s="38">
        <v>0</v>
      </c>
      <c r="AE91" s="31">
        <v>0</v>
      </c>
      <c r="AF91" s="32">
        <v>7327</v>
      </c>
      <c r="AG91" s="36">
        <f>AF91*AD91</f>
        <v>0</v>
      </c>
      <c r="AH91" s="34">
        <f>AF91/$G91</f>
        <v>13.247152413668413</v>
      </c>
      <c r="AI91" s="35"/>
      <c r="AJ91" s="32">
        <v>548</v>
      </c>
      <c r="AK91" s="36">
        <f>AJ91*$I91</f>
        <v>0</v>
      </c>
      <c r="AL91" s="34">
        <f>AJ91/$G91</f>
        <v>0.9907792442596275</v>
      </c>
      <c r="AM91" s="35"/>
      <c r="AN91" s="35" t="e">
        <f>AG91/AK91</f>
        <v>#DIV/0!</v>
      </c>
      <c r="AO91" s="41" t="e">
        <f>(AG91-K91)/K91</f>
        <v>#DIV/0!</v>
      </c>
      <c r="AP91" s="38">
        <v>0</v>
      </c>
      <c r="AQ91" s="31">
        <v>0</v>
      </c>
      <c r="AR91" s="26">
        <v>7396</v>
      </c>
      <c r="AS91" s="42">
        <f>AR91*$H91</f>
        <v>0</v>
      </c>
      <c r="AT91" s="43">
        <f>AR91/$G91</f>
        <v>13.371903814861689</v>
      </c>
      <c r="AU91" s="44"/>
      <c r="AV91" s="26">
        <v>667</v>
      </c>
      <c r="AW91" s="42">
        <f>AV91*$AQ91</f>
        <v>0</v>
      </c>
      <c r="AX91" s="43">
        <f>AV91/$G91</f>
        <v>1.2059302115349846</v>
      </c>
      <c r="AY91" s="45"/>
      <c r="AZ91"/>
      <c r="BA91"/>
      <c r="BB91"/>
    </row>
    <row r="92" spans="1:54" s="26" customFormat="1" ht="15.75">
      <c r="A92" s="46"/>
      <c r="D92" s="27"/>
      <c r="E92" s="28"/>
      <c r="F92" s="29"/>
      <c r="G92" s="28"/>
      <c r="H92" s="54"/>
      <c r="I92" s="55"/>
      <c r="J92" s="32"/>
      <c r="K92" s="33"/>
      <c r="L92" s="34"/>
      <c r="M92" s="35"/>
      <c r="N92" s="32"/>
      <c r="O92" s="36"/>
      <c r="P92" s="34"/>
      <c r="Q92" s="37"/>
      <c r="R92" s="56"/>
      <c r="S92" s="57"/>
      <c r="T92" s="32"/>
      <c r="U92" s="34"/>
      <c r="V92" s="34"/>
      <c r="W92" s="34"/>
      <c r="X92" s="39"/>
      <c r="Y92" s="34"/>
      <c r="Z92" s="34"/>
      <c r="AA92" s="34"/>
      <c r="AB92" s="34"/>
      <c r="AC92" s="34"/>
      <c r="AD92" s="56"/>
      <c r="AE92" s="57"/>
      <c r="AF92" s="32"/>
      <c r="AG92" s="36"/>
      <c r="AH92" s="34"/>
      <c r="AI92" s="35"/>
      <c r="AJ92" s="32"/>
      <c r="AK92" s="36"/>
      <c r="AL92" s="34"/>
      <c r="AM92" s="35"/>
      <c r="AN92" s="35"/>
      <c r="AO92" s="41"/>
      <c r="AP92" s="58"/>
      <c r="AQ92" s="59"/>
      <c r="AS92" s="42"/>
      <c r="AT92" s="43"/>
      <c r="AU92" s="44"/>
      <c r="AW92" s="42"/>
      <c r="AX92" s="43"/>
      <c r="AY92" s="45"/>
      <c r="AZ92"/>
      <c r="BA92"/>
      <c r="BB92"/>
    </row>
    <row r="93" spans="1:51" s="61" customFormat="1" ht="15.75">
      <c r="A93" s="60"/>
      <c r="B93" s="61" t="s">
        <v>71</v>
      </c>
      <c r="D93" s="62"/>
      <c r="E93" s="61">
        <f>SUM(E88:E91)</f>
        <v>122635030</v>
      </c>
      <c r="F93" s="63">
        <f>G93/640</f>
        <v>4.39875</v>
      </c>
      <c r="G93" s="61">
        <f>SUM(G88:G91)</f>
        <v>2815.2</v>
      </c>
      <c r="H93" s="64"/>
      <c r="I93" s="65"/>
      <c r="J93" s="66">
        <f>SUM(J88:J91)</f>
        <v>15293</v>
      </c>
      <c r="K93" s="67">
        <f>SUM(K88:K91)</f>
        <v>0</v>
      </c>
      <c r="L93" s="68">
        <f>J93/$G93</f>
        <v>5.432296106848537</v>
      </c>
      <c r="M93" s="69">
        <f>K93/$G95</f>
        <v>0</v>
      </c>
      <c r="N93" s="66">
        <f>SUM(N88:N91)</f>
        <v>4990</v>
      </c>
      <c r="O93" s="67">
        <f>SUM(O88:O91)</f>
        <v>0</v>
      </c>
      <c r="P93" s="68">
        <f>N93/$G93</f>
        <v>1.7725206024438762</v>
      </c>
      <c r="Q93" s="70">
        <f>O93/G95</f>
        <v>0</v>
      </c>
      <c r="R93" s="71"/>
      <c r="S93" s="72"/>
      <c r="T93" s="73">
        <f>SUM(T88:T92)</f>
        <v>15549</v>
      </c>
      <c r="U93" s="74">
        <f>SUM(U88:U92)</f>
        <v>0</v>
      </c>
      <c r="V93" s="73">
        <f>SUM(V88:V92)</f>
        <v>26.241983724273826</v>
      </c>
      <c r="W93" s="69">
        <f>U93/$G95</f>
        <v>0</v>
      </c>
      <c r="X93" s="73">
        <f>SUM(X88:X92)</f>
        <v>5304</v>
      </c>
      <c r="Y93" s="73">
        <f>SUM(Y88:Y91)</f>
        <v>0</v>
      </c>
      <c r="Z93" s="68">
        <f>X93/G93</f>
        <v>1.884057971014493</v>
      </c>
      <c r="AA93" s="69">
        <f>Y93/G95</f>
        <v>0</v>
      </c>
      <c r="AB93" s="68"/>
      <c r="AC93" s="68"/>
      <c r="AD93" s="71"/>
      <c r="AE93" s="72"/>
      <c r="AF93" s="66">
        <f>SUM(AF88:AF91)</f>
        <v>16556</v>
      </c>
      <c r="AG93" s="67">
        <f>SUM(AG88:AG92)</f>
        <v>0</v>
      </c>
      <c r="AH93" s="68">
        <f>AF93/$G93</f>
        <v>5.880932082978119</v>
      </c>
      <c r="AI93" s="69">
        <f>AG93/$G95</f>
        <v>0</v>
      </c>
      <c r="AJ93" s="66">
        <f>SUM(AJ88:AJ91)</f>
        <v>6683</v>
      </c>
      <c r="AK93" s="67">
        <f>SUM(AK88:AK91)</f>
        <v>0</v>
      </c>
      <c r="AL93" s="68">
        <f>AJ93/$G93</f>
        <v>2.3738988348962775</v>
      </c>
      <c r="AM93" s="69">
        <f>AK93/$G95</f>
        <v>0</v>
      </c>
      <c r="AN93" s="69" t="e">
        <f>AG93/AK93</f>
        <v>#DIV/0!</v>
      </c>
      <c r="AO93" s="75" t="e">
        <f>(AG93-K93)/K93</f>
        <v>#DIV/0!</v>
      </c>
      <c r="AP93" s="76"/>
      <c r="AQ93" s="77"/>
      <c r="AR93" s="61">
        <f>SUM(AR88:AR91)</f>
        <v>16643</v>
      </c>
      <c r="AS93" s="78">
        <f>SUM(AS88:AS91)</f>
        <v>0</v>
      </c>
      <c r="AT93" s="63">
        <f>AR93/$G93</f>
        <v>5.911835748792271</v>
      </c>
      <c r="AU93" s="79">
        <f>AS93/$G95</f>
        <v>0</v>
      </c>
      <c r="AV93" s="61">
        <f>SUM(AV88:AV91)</f>
        <v>6855</v>
      </c>
      <c r="AW93" s="78">
        <f>SUM(AW88:AW91)</f>
        <v>0</v>
      </c>
      <c r="AX93" s="63">
        <f>AV93/$G93</f>
        <v>2.434995737425405</v>
      </c>
      <c r="AY93" s="80">
        <f>AW93/$G95</f>
        <v>0</v>
      </c>
    </row>
    <row r="94" spans="1:54" s="26" customFormat="1" ht="15.75">
      <c r="A94" s="46"/>
      <c r="D94" s="27"/>
      <c r="E94" s="28"/>
      <c r="F94" s="29"/>
      <c r="G94" s="28"/>
      <c r="H94" s="54"/>
      <c r="I94" s="55"/>
      <c r="J94" s="32"/>
      <c r="K94" s="33"/>
      <c r="L94" s="34"/>
      <c r="M94" s="35"/>
      <c r="N94" s="32"/>
      <c r="O94" s="36"/>
      <c r="P94" s="34"/>
      <c r="Q94" s="37"/>
      <c r="R94" s="56"/>
      <c r="S94" s="57"/>
      <c r="T94" s="32"/>
      <c r="U94" s="34"/>
      <c r="V94" s="34"/>
      <c r="W94" s="34"/>
      <c r="X94" s="39"/>
      <c r="Y94" s="34"/>
      <c r="Z94" s="34"/>
      <c r="AA94" s="34"/>
      <c r="AB94" s="34"/>
      <c r="AC94" s="34"/>
      <c r="AD94" s="56"/>
      <c r="AE94" s="57"/>
      <c r="AF94" s="32"/>
      <c r="AG94" s="36"/>
      <c r="AH94" s="34"/>
      <c r="AI94" s="35"/>
      <c r="AJ94" s="32"/>
      <c r="AK94" s="36"/>
      <c r="AL94" s="34"/>
      <c r="AM94" s="35"/>
      <c r="AN94" s="35"/>
      <c r="AO94" s="41"/>
      <c r="AP94" s="58"/>
      <c r="AQ94" s="59"/>
      <c r="AS94" s="42"/>
      <c r="AT94" s="43"/>
      <c r="AU94" s="35"/>
      <c r="AW94" s="42"/>
      <c r="AX94" s="43"/>
      <c r="AY94" s="45"/>
      <c r="AZ94"/>
      <c r="BA94"/>
      <c r="BB94"/>
    </row>
    <row r="95" spans="1:51" s="25" customFormat="1" ht="15.75">
      <c r="A95" s="46"/>
      <c r="B95" s="25" t="s">
        <v>72</v>
      </c>
      <c r="D95" s="81"/>
      <c r="E95" s="82"/>
      <c r="F95" s="83">
        <v>1.1</v>
      </c>
      <c r="G95" s="82">
        <v>717</v>
      </c>
      <c r="H95" s="84"/>
      <c r="I95" s="85"/>
      <c r="K95" s="86">
        <v>15656</v>
      </c>
      <c r="L95" s="87">
        <v>21.8</v>
      </c>
      <c r="M95" s="87"/>
      <c r="N95" s="86">
        <v>0</v>
      </c>
      <c r="O95" s="88"/>
      <c r="P95" s="87">
        <v>0</v>
      </c>
      <c r="Q95" s="89"/>
      <c r="R95" s="90"/>
      <c r="S95" s="91"/>
      <c r="U95" s="87"/>
      <c r="V95" s="87"/>
      <c r="W95" s="87"/>
      <c r="X95" s="88"/>
      <c r="Y95" s="87"/>
      <c r="Z95" s="87"/>
      <c r="AA95" s="87"/>
      <c r="AB95" s="87"/>
      <c r="AC95" s="87"/>
      <c r="AD95" s="90"/>
      <c r="AE95" s="91"/>
      <c r="AG95" s="86">
        <v>17226</v>
      </c>
      <c r="AI95" s="87">
        <v>24</v>
      </c>
      <c r="AJ95" s="86">
        <v>285</v>
      </c>
      <c r="AK95" s="88"/>
      <c r="AM95" s="87">
        <v>0.4</v>
      </c>
      <c r="AN95" s="87">
        <v>60.4</v>
      </c>
      <c r="AO95" s="92">
        <v>1</v>
      </c>
      <c r="AP95" s="93"/>
      <c r="AQ95" s="84"/>
      <c r="AT95" s="94"/>
      <c r="AU95" s="94"/>
      <c r="AX95" s="94"/>
      <c r="AY95" s="95"/>
    </row>
    <row r="96" spans="1:54" s="26" customFormat="1" ht="15.75">
      <c r="A96" s="46"/>
      <c r="D96" s="27"/>
      <c r="E96" s="28"/>
      <c r="F96" s="29"/>
      <c r="G96" s="28"/>
      <c r="H96" s="54"/>
      <c r="I96" s="55"/>
      <c r="J96" s="32"/>
      <c r="K96" s="33"/>
      <c r="L96" s="34"/>
      <c r="M96" s="35"/>
      <c r="N96" s="32"/>
      <c r="O96" s="36"/>
      <c r="P96" s="34"/>
      <c r="Q96" s="37"/>
      <c r="R96" s="56"/>
      <c r="S96" s="57"/>
      <c r="T96" s="32"/>
      <c r="U96" s="34"/>
      <c r="V96" s="34"/>
      <c r="W96" s="34"/>
      <c r="X96" s="39"/>
      <c r="Y96" s="34"/>
      <c r="Z96" s="34"/>
      <c r="AA96" s="34"/>
      <c r="AB96" s="34"/>
      <c r="AC96" s="34"/>
      <c r="AD96" s="56"/>
      <c r="AE96" s="57"/>
      <c r="AF96" s="32"/>
      <c r="AG96" s="36"/>
      <c r="AH96" s="34"/>
      <c r="AI96" s="35"/>
      <c r="AJ96" s="32"/>
      <c r="AK96" s="36"/>
      <c r="AL96" s="34"/>
      <c r="AM96" s="35"/>
      <c r="AN96" s="35"/>
      <c r="AO96" s="41"/>
      <c r="AP96" s="58"/>
      <c r="AQ96" s="59"/>
      <c r="AS96" s="42"/>
      <c r="AT96" s="43"/>
      <c r="AU96" s="44"/>
      <c r="AW96" s="42"/>
      <c r="AX96" s="43"/>
      <c r="AY96" s="45"/>
      <c r="AZ96"/>
      <c r="BA96"/>
      <c r="BB96"/>
    </row>
    <row r="97" ht="13.5" thickBot="1"/>
    <row r="98" spans="1:54" s="179" customFormat="1" ht="16.5" thickTop="1">
      <c r="A98" s="96"/>
      <c r="D98" s="149"/>
      <c r="E98" s="148"/>
      <c r="F98" s="150"/>
      <c r="G98" s="148"/>
      <c r="H98" s="180"/>
      <c r="I98" s="180"/>
      <c r="K98" s="152"/>
      <c r="L98" s="181"/>
      <c r="M98" s="182"/>
      <c r="O98" s="183"/>
      <c r="P98" s="181"/>
      <c r="Q98" s="184"/>
      <c r="R98" s="185"/>
      <c r="S98" s="186"/>
      <c r="U98" s="181"/>
      <c r="V98" s="181"/>
      <c r="W98" s="181"/>
      <c r="X98" s="187"/>
      <c r="Y98" s="181"/>
      <c r="Z98" s="181"/>
      <c r="AA98" s="181"/>
      <c r="AB98" s="181"/>
      <c r="AC98" s="181"/>
      <c r="AD98" s="185"/>
      <c r="AE98" s="186"/>
      <c r="AG98" s="183"/>
      <c r="AH98" s="181"/>
      <c r="AI98" s="182"/>
      <c r="AK98" s="183"/>
      <c r="AL98" s="181"/>
      <c r="AM98" s="182"/>
      <c r="AN98" s="182"/>
      <c r="AO98" s="188"/>
      <c r="AP98" s="189"/>
      <c r="AQ98" s="190"/>
      <c r="AS98" s="191"/>
      <c r="AT98" s="181"/>
      <c r="AU98" s="182"/>
      <c r="AW98" s="191"/>
      <c r="AX98" s="181"/>
      <c r="AY98" s="192"/>
      <c r="AZ98" s="193"/>
      <c r="BA98" s="193"/>
      <c r="BB98" s="193"/>
    </row>
    <row r="99" spans="1:54" s="26" customFormat="1" ht="15.75">
      <c r="A99" s="46"/>
      <c r="D99" s="27"/>
      <c r="E99" s="28"/>
      <c r="F99" s="29"/>
      <c r="G99" s="28"/>
      <c r="H99" s="54"/>
      <c r="I99" s="55"/>
      <c r="J99" s="32"/>
      <c r="K99" s="33"/>
      <c r="L99" s="34"/>
      <c r="M99" s="35"/>
      <c r="N99" s="32"/>
      <c r="O99" s="36"/>
      <c r="P99" s="34"/>
      <c r="Q99" s="37"/>
      <c r="R99" s="56"/>
      <c r="S99" s="57"/>
      <c r="T99" s="32"/>
      <c r="U99" s="34"/>
      <c r="V99" s="34"/>
      <c r="W99" s="34"/>
      <c r="X99" s="39"/>
      <c r="Y99" s="34"/>
      <c r="Z99" s="34"/>
      <c r="AA99" s="34"/>
      <c r="AB99" s="34"/>
      <c r="AC99" s="34"/>
      <c r="AD99" s="56"/>
      <c r="AE99" s="57"/>
      <c r="AF99" s="32"/>
      <c r="AG99" s="36"/>
      <c r="AH99" s="34"/>
      <c r="AI99" s="35"/>
      <c r="AJ99" s="32"/>
      <c r="AK99" s="36"/>
      <c r="AL99" s="34"/>
      <c r="AM99" s="35"/>
      <c r="AN99" s="35"/>
      <c r="AO99" s="41"/>
      <c r="AP99" s="58"/>
      <c r="AQ99" s="59"/>
      <c r="AS99" s="42"/>
      <c r="AT99" s="43"/>
      <c r="AU99" s="44"/>
      <c r="AW99" s="42"/>
      <c r="AX99" s="43"/>
      <c r="AY99" s="45"/>
      <c r="AZ99"/>
      <c r="BA99"/>
      <c r="BB99"/>
    </row>
    <row r="100" spans="1:54" s="26" customFormat="1" ht="15.75">
      <c r="A100" s="24">
        <v>33</v>
      </c>
      <c r="B100" s="25" t="s">
        <v>73</v>
      </c>
      <c r="C100" s="26" t="s">
        <v>52</v>
      </c>
      <c r="D100" s="27">
        <v>1729</v>
      </c>
      <c r="E100" s="28">
        <v>15640930</v>
      </c>
      <c r="F100" s="29"/>
      <c r="G100" s="28">
        <v>359.1</v>
      </c>
      <c r="H100" s="30">
        <v>0</v>
      </c>
      <c r="I100" s="31">
        <v>0</v>
      </c>
      <c r="J100" s="32">
        <v>951</v>
      </c>
      <c r="K100" s="33">
        <f>J100*$H100</f>
        <v>0</v>
      </c>
      <c r="L100" s="34">
        <f>J100/$G100</f>
        <v>2.6482873851294904</v>
      </c>
      <c r="M100" s="35"/>
      <c r="N100" s="32">
        <v>1295</v>
      </c>
      <c r="O100" s="36">
        <f>N100*$I100</f>
        <v>0</v>
      </c>
      <c r="P100" s="34"/>
      <c r="Q100" s="37"/>
      <c r="R100" s="38">
        <v>0</v>
      </c>
      <c r="S100" s="31">
        <v>0</v>
      </c>
      <c r="T100" s="32">
        <v>979</v>
      </c>
      <c r="U100" s="36">
        <f>T100*R100</f>
        <v>0</v>
      </c>
      <c r="V100" s="34">
        <f>T100/$G100</f>
        <v>2.7262600946811473</v>
      </c>
      <c r="W100" s="34"/>
      <c r="X100" s="39">
        <v>1891</v>
      </c>
      <c r="Y100" s="36">
        <f>X100*S100</f>
        <v>0</v>
      </c>
      <c r="Z100" s="40">
        <f>X100/$G100</f>
        <v>5.265942634363687</v>
      </c>
      <c r="AA100" s="34"/>
      <c r="AB100" s="34"/>
      <c r="AC100" s="34"/>
      <c r="AD100" s="38">
        <v>0</v>
      </c>
      <c r="AE100" s="31">
        <v>0</v>
      </c>
      <c r="AF100" s="32">
        <v>1161</v>
      </c>
      <c r="AG100" s="36">
        <f>AF100*AD100</f>
        <v>0</v>
      </c>
      <c r="AH100" s="34">
        <f>AF100/$G100</f>
        <v>3.233082706766917</v>
      </c>
      <c r="AI100" s="35"/>
      <c r="AJ100" s="32">
        <v>2289</v>
      </c>
      <c r="AK100" s="36">
        <f>AJ100*$I100</f>
        <v>0</v>
      </c>
      <c r="AL100" s="34">
        <f>AJ100/$G100</f>
        <v>6.374269005847953</v>
      </c>
      <c r="AM100" s="35"/>
      <c r="AN100" s="35" t="e">
        <f>AG100/AK100</f>
        <v>#DIV/0!</v>
      </c>
      <c r="AO100" s="41" t="e">
        <f>(AG100-K100)/K100</f>
        <v>#DIV/0!</v>
      </c>
      <c r="AP100" s="194"/>
      <c r="AQ100" s="195"/>
      <c r="AR100" s="26">
        <v>1231</v>
      </c>
      <c r="AS100" s="42">
        <f>AR100*$H100</f>
        <v>0</v>
      </c>
      <c r="AT100" s="43">
        <f>AR100/$G100</f>
        <v>3.4280144806460595</v>
      </c>
      <c r="AU100" s="44"/>
      <c r="AV100" s="26">
        <v>2365</v>
      </c>
      <c r="AW100" s="42">
        <f>AV100*$AQ100</f>
        <v>0</v>
      </c>
      <c r="AX100" s="43">
        <f>AV100/$G100</f>
        <v>6.585909217488164</v>
      </c>
      <c r="AY100" s="45"/>
      <c r="AZ100"/>
      <c r="BA100"/>
      <c r="BB100"/>
    </row>
    <row r="101" spans="1:54" s="26" customFormat="1" ht="15.75">
      <c r="A101" s="46"/>
      <c r="C101" s="26" t="s">
        <v>52</v>
      </c>
      <c r="D101" s="27">
        <v>1731</v>
      </c>
      <c r="E101" s="28">
        <v>30689110</v>
      </c>
      <c r="F101" s="29"/>
      <c r="G101" s="28">
        <v>704.5</v>
      </c>
      <c r="H101" s="54">
        <v>1</v>
      </c>
      <c r="I101" s="55">
        <v>1</v>
      </c>
      <c r="J101" s="32">
        <v>6964</v>
      </c>
      <c r="K101" s="33">
        <f>J101*$H101</f>
        <v>6964</v>
      </c>
      <c r="L101" s="34">
        <f>J101/$G101</f>
        <v>9.885024840312278</v>
      </c>
      <c r="M101" s="35"/>
      <c r="N101" s="32">
        <v>667</v>
      </c>
      <c r="O101" s="36">
        <f>N101*$I101</f>
        <v>667</v>
      </c>
      <c r="P101" s="34"/>
      <c r="Q101" s="37"/>
      <c r="R101" s="56">
        <v>1</v>
      </c>
      <c r="S101" s="57">
        <v>1</v>
      </c>
      <c r="T101" s="32">
        <v>7507</v>
      </c>
      <c r="U101" s="36">
        <f>T101*R101</f>
        <v>7507</v>
      </c>
      <c r="V101" s="34">
        <f>T101/$G101</f>
        <v>10.655784244144783</v>
      </c>
      <c r="W101" s="34"/>
      <c r="X101" s="39">
        <v>1732</v>
      </c>
      <c r="Y101" s="36">
        <f>X101*S101</f>
        <v>1732</v>
      </c>
      <c r="Z101" s="40">
        <f>X101/$G101</f>
        <v>2.458481192334989</v>
      </c>
      <c r="AA101" s="34"/>
      <c r="AB101" s="34"/>
      <c r="AC101" s="34"/>
      <c r="AD101" s="56">
        <v>1</v>
      </c>
      <c r="AE101" s="57">
        <v>1</v>
      </c>
      <c r="AF101" s="32">
        <v>19507</v>
      </c>
      <c r="AG101" s="36">
        <f>AF101*AD101</f>
        <v>19507</v>
      </c>
      <c r="AH101" s="34">
        <f>AF101/$G101</f>
        <v>27.68914123491838</v>
      </c>
      <c r="AI101" s="35"/>
      <c r="AJ101" s="32">
        <v>6939</v>
      </c>
      <c r="AK101" s="36">
        <f>AJ101*$I101</f>
        <v>6939</v>
      </c>
      <c r="AL101" s="34">
        <f>AJ101/$G101</f>
        <v>9.849538679914833</v>
      </c>
      <c r="AM101" s="35"/>
      <c r="AN101" s="35">
        <f>AG101/AK101</f>
        <v>2.811211990200317</v>
      </c>
      <c r="AO101" s="41">
        <f>(AG101-K101)/K101</f>
        <v>1.8011200459506032</v>
      </c>
      <c r="AP101" s="52">
        <v>1</v>
      </c>
      <c r="AQ101" s="53">
        <v>1</v>
      </c>
      <c r="AR101" s="26">
        <v>21622</v>
      </c>
      <c r="AS101" s="42">
        <f>AR101*$H101</f>
        <v>21622</v>
      </c>
      <c r="AT101" s="43">
        <f>AR101/$G101</f>
        <v>30.69127040454223</v>
      </c>
      <c r="AU101" s="44"/>
      <c r="AV101" s="26">
        <v>7442</v>
      </c>
      <c r="AW101" s="42">
        <f>AV101*$AQ101</f>
        <v>7442</v>
      </c>
      <c r="AX101" s="43">
        <f>AV101/$G101</f>
        <v>10.563520227111427</v>
      </c>
      <c r="AY101" s="45"/>
      <c r="AZ101"/>
      <c r="BA101"/>
      <c r="BB101"/>
    </row>
    <row r="102" spans="1:54" s="26" customFormat="1" ht="15.75">
      <c r="A102" s="46"/>
      <c r="D102" s="27"/>
      <c r="E102" s="28"/>
      <c r="F102" s="29"/>
      <c r="G102" s="28"/>
      <c r="H102" s="54"/>
      <c r="I102" s="55"/>
      <c r="J102" s="32"/>
      <c r="K102" s="33"/>
      <c r="L102" s="34"/>
      <c r="M102" s="35"/>
      <c r="N102" s="32"/>
      <c r="O102" s="36"/>
      <c r="P102" s="34"/>
      <c r="Q102" s="37"/>
      <c r="R102" s="56"/>
      <c r="S102" s="57"/>
      <c r="T102" s="32"/>
      <c r="U102" s="34"/>
      <c r="V102" s="34"/>
      <c r="W102" s="34"/>
      <c r="X102" s="39"/>
      <c r="Y102" s="34"/>
      <c r="Z102" s="34"/>
      <c r="AA102" s="34"/>
      <c r="AB102" s="34"/>
      <c r="AC102" s="34"/>
      <c r="AD102" s="56"/>
      <c r="AE102" s="57"/>
      <c r="AF102" s="32"/>
      <c r="AG102" s="36"/>
      <c r="AH102" s="34"/>
      <c r="AI102" s="35"/>
      <c r="AJ102" s="32"/>
      <c r="AK102" s="36"/>
      <c r="AL102" s="34"/>
      <c r="AM102" s="35"/>
      <c r="AN102" s="35"/>
      <c r="AO102" s="41"/>
      <c r="AP102" s="58"/>
      <c r="AQ102" s="59"/>
      <c r="AS102" s="42"/>
      <c r="AT102" s="43"/>
      <c r="AU102" s="44"/>
      <c r="AW102" s="42"/>
      <c r="AX102" s="43"/>
      <c r="AY102" s="45"/>
      <c r="AZ102"/>
      <c r="BA102"/>
      <c r="BB102"/>
    </row>
    <row r="103" spans="1:51" s="61" customFormat="1" ht="15.75">
      <c r="A103" s="60"/>
      <c r="B103" s="61" t="s">
        <v>74</v>
      </c>
      <c r="D103" s="62"/>
      <c r="F103" s="63">
        <f>G103/640</f>
        <v>1.6618749999999998</v>
      </c>
      <c r="G103" s="61">
        <f>SUM(G100:G101)</f>
        <v>1063.6</v>
      </c>
      <c r="H103" s="64"/>
      <c r="I103" s="65"/>
      <c r="J103" s="66">
        <f>SUM(J100:J101)</f>
        <v>7915</v>
      </c>
      <c r="K103" s="67">
        <f>SUM(K100:K101)</f>
        <v>6964</v>
      </c>
      <c r="L103" s="68">
        <f>J103/$G103</f>
        <v>7.441707408800301</v>
      </c>
      <c r="M103" s="69">
        <f>K103/$G105</f>
        <v>8.451456310679612</v>
      </c>
      <c r="N103" s="66">
        <f>SUM(N100:N101)</f>
        <v>1962</v>
      </c>
      <c r="O103" s="67">
        <f>SUM(O100:O101)</f>
        <v>667</v>
      </c>
      <c r="P103" s="68">
        <f>N103/$G103</f>
        <v>1.844678450545318</v>
      </c>
      <c r="Q103" s="70">
        <f>O103/G105</f>
        <v>0.8094660194174758</v>
      </c>
      <c r="R103" s="71"/>
      <c r="S103" s="72"/>
      <c r="T103" s="73">
        <f>SUM(T100:T102)</f>
        <v>8486</v>
      </c>
      <c r="U103" s="74">
        <f>SUM(U100:U102)</f>
        <v>7507</v>
      </c>
      <c r="V103" s="73">
        <f>SUM(V100:V102)</f>
        <v>13.382044338825931</v>
      </c>
      <c r="W103" s="69">
        <f>U103/$G105</f>
        <v>9.110436893203884</v>
      </c>
      <c r="X103" s="73">
        <f>SUM(X100:X102)</f>
        <v>3623</v>
      </c>
      <c r="Y103" s="73">
        <f>SUM(Y100:Y101)</f>
        <v>1732</v>
      </c>
      <c r="Z103" s="68">
        <f>X103/G103</f>
        <v>3.4063557728469354</v>
      </c>
      <c r="AA103" s="69">
        <f>Y103/G105</f>
        <v>2.1019417475728157</v>
      </c>
      <c r="AB103" s="68"/>
      <c r="AC103" s="68"/>
      <c r="AD103" s="71"/>
      <c r="AE103" s="72"/>
      <c r="AF103" s="66">
        <f>SUM(AF100:AF101)</f>
        <v>20668</v>
      </c>
      <c r="AG103" s="67">
        <f>SUM(AG100:AG102)</f>
        <v>19507</v>
      </c>
      <c r="AH103" s="68">
        <f>AF103/$G103</f>
        <v>19.432117337344867</v>
      </c>
      <c r="AI103" s="69">
        <f>AG103/$G105</f>
        <v>23.67354368932039</v>
      </c>
      <c r="AJ103" s="66">
        <f>SUM(AJ100:AJ101)</f>
        <v>9228</v>
      </c>
      <c r="AK103" s="67">
        <f>SUM(AK100:AK101)</f>
        <v>6939</v>
      </c>
      <c r="AL103" s="68">
        <f>AJ103/$G103</f>
        <v>8.676194057916511</v>
      </c>
      <c r="AM103" s="69">
        <f>AK103/$G105</f>
        <v>8.42111650485437</v>
      </c>
      <c r="AN103" s="69">
        <f>AG103/AK103</f>
        <v>2.811211990200317</v>
      </c>
      <c r="AO103" s="75">
        <f>(AG103-K103)/K103</f>
        <v>1.8011200459506032</v>
      </c>
      <c r="AP103" s="76"/>
      <c r="AQ103" s="77"/>
      <c r="AR103" s="61">
        <f>SUM(AR100:AR101)</f>
        <v>22853</v>
      </c>
      <c r="AS103" s="78">
        <f>SUM(AS100:AS101)</f>
        <v>21622</v>
      </c>
      <c r="AT103" s="63">
        <f>AR103/$G103</f>
        <v>21.48646107559233</v>
      </c>
      <c r="AU103" s="79">
        <f>AS103/$G105</f>
        <v>26.240291262135923</v>
      </c>
      <c r="AV103" s="61">
        <f>SUM(AV100:AV101)</f>
        <v>9807</v>
      </c>
      <c r="AW103" s="78">
        <f>SUM(AW100:AW101)</f>
        <v>7442</v>
      </c>
      <c r="AX103" s="63">
        <f>AV103/$G103</f>
        <v>9.220571643474992</v>
      </c>
      <c r="AY103" s="80">
        <f>AW103/$G105</f>
        <v>9.031553398058252</v>
      </c>
    </row>
    <row r="104" spans="1:54" s="26" customFormat="1" ht="15.75">
      <c r="A104" s="46"/>
      <c r="D104" s="27"/>
      <c r="E104" s="28"/>
      <c r="F104" s="29"/>
      <c r="G104" s="28"/>
      <c r="H104" s="54"/>
      <c r="I104" s="55"/>
      <c r="J104" s="32"/>
      <c r="K104" s="33"/>
      <c r="L104" s="34"/>
      <c r="M104" s="35"/>
      <c r="N104" s="32"/>
      <c r="O104" s="36"/>
      <c r="P104" s="34"/>
      <c r="Q104" s="37"/>
      <c r="R104" s="56"/>
      <c r="S104" s="57"/>
      <c r="T104" s="32"/>
      <c r="U104" s="34"/>
      <c r="V104" s="34"/>
      <c r="W104" s="34"/>
      <c r="X104" s="39"/>
      <c r="Y104" s="34"/>
      <c r="Z104" s="34"/>
      <c r="AA104" s="34"/>
      <c r="AB104" s="34"/>
      <c r="AC104" s="34"/>
      <c r="AD104" s="56"/>
      <c r="AE104" s="57"/>
      <c r="AF104" s="32"/>
      <c r="AG104" s="36"/>
      <c r="AH104" s="34"/>
      <c r="AI104" s="35"/>
      <c r="AJ104" s="32"/>
      <c r="AK104" s="36"/>
      <c r="AL104" s="34"/>
      <c r="AM104" s="35"/>
      <c r="AN104" s="35"/>
      <c r="AO104" s="41"/>
      <c r="AP104" s="58"/>
      <c r="AQ104" s="59"/>
      <c r="AS104" s="42"/>
      <c r="AT104" s="43"/>
      <c r="AU104" s="35"/>
      <c r="AW104" s="42"/>
      <c r="AX104" s="43"/>
      <c r="AY104" s="45"/>
      <c r="AZ104"/>
      <c r="BA104"/>
      <c r="BB104"/>
    </row>
    <row r="105" spans="1:51" s="25" customFormat="1" ht="15.75">
      <c r="A105" s="46"/>
      <c r="B105" s="25" t="s">
        <v>75</v>
      </c>
      <c r="D105" s="81"/>
      <c r="E105" s="82"/>
      <c r="F105" s="83">
        <v>1.3</v>
      </c>
      <c r="G105" s="82">
        <v>824</v>
      </c>
      <c r="H105" s="84"/>
      <c r="I105" s="85"/>
      <c r="K105" s="86">
        <v>6283</v>
      </c>
      <c r="L105" s="87">
        <v>7.6</v>
      </c>
      <c r="M105" s="117"/>
      <c r="N105" s="86">
        <v>1051</v>
      </c>
      <c r="O105" s="118"/>
      <c r="P105" s="87">
        <v>1.3</v>
      </c>
      <c r="Q105" s="89"/>
      <c r="R105" s="119"/>
      <c r="S105" s="120"/>
      <c r="U105" s="87"/>
      <c r="V105" s="87"/>
      <c r="W105" s="87"/>
      <c r="X105" s="88"/>
      <c r="Y105" s="87"/>
      <c r="Z105" s="87"/>
      <c r="AA105" s="87"/>
      <c r="AB105" s="87"/>
      <c r="AC105" s="87"/>
      <c r="AD105" s="119"/>
      <c r="AE105" s="120"/>
      <c r="AG105" s="86">
        <v>16172</v>
      </c>
      <c r="AI105" s="87">
        <v>19.6</v>
      </c>
      <c r="AJ105" s="86">
        <v>2020</v>
      </c>
      <c r="AK105" s="118"/>
      <c r="AM105" s="87">
        <v>2.5</v>
      </c>
      <c r="AN105" s="117">
        <v>8</v>
      </c>
      <c r="AO105" s="121">
        <v>157.4</v>
      </c>
      <c r="AP105" s="122"/>
      <c r="AQ105" s="123"/>
      <c r="AS105" s="124"/>
      <c r="AT105" s="94"/>
      <c r="AU105" s="125"/>
      <c r="AW105" s="124"/>
      <c r="AX105" s="94"/>
      <c r="AY105" s="126"/>
    </row>
    <row r="106" spans="1:54" s="26" customFormat="1" ht="16.5" thickBot="1">
      <c r="A106" s="46"/>
      <c r="D106" s="27"/>
      <c r="E106" s="28"/>
      <c r="F106" s="29"/>
      <c r="G106" s="28"/>
      <c r="H106" s="54"/>
      <c r="I106" s="55"/>
      <c r="J106" s="32"/>
      <c r="K106" s="33"/>
      <c r="L106" s="34"/>
      <c r="M106" s="35"/>
      <c r="N106" s="32"/>
      <c r="O106" s="36"/>
      <c r="P106" s="34"/>
      <c r="Q106" s="37"/>
      <c r="R106" s="56"/>
      <c r="S106" s="57"/>
      <c r="T106" s="32"/>
      <c r="U106" s="34"/>
      <c r="V106" s="34"/>
      <c r="W106" s="34"/>
      <c r="X106" s="39"/>
      <c r="Y106" s="34"/>
      <c r="Z106" s="34"/>
      <c r="AA106" s="34"/>
      <c r="AB106" s="34"/>
      <c r="AC106" s="34"/>
      <c r="AD106" s="56"/>
      <c r="AE106" s="57"/>
      <c r="AF106" s="32"/>
      <c r="AG106" s="36"/>
      <c r="AH106" s="34"/>
      <c r="AI106" s="35"/>
      <c r="AJ106" s="32"/>
      <c r="AK106" s="36"/>
      <c r="AL106" s="34"/>
      <c r="AM106" s="35"/>
      <c r="AN106" s="35"/>
      <c r="AO106" s="41"/>
      <c r="AP106" s="58"/>
      <c r="AQ106" s="59"/>
      <c r="AS106" s="42"/>
      <c r="AT106" s="43"/>
      <c r="AU106" s="44"/>
      <c r="AW106" s="42"/>
      <c r="AX106" s="43"/>
      <c r="AY106" s="45"/>
      <c r="AZ106"/>
      <c r="BA106"/>
      <c r="BB106"/>
    </row>
    <row r="107" spans="1:54" s="179" customFormat="1" ht="15.75" customHeight="1" thickTop="1">
      <c r="A107" s="96"/>
      <c r="D107" s="149"/>
      <c r="E107" s="148"/>
      <c r="F107" s="150"/>
      <c r="G107" s="148"/>
      <c r="H107" s="180"/>
      <c r="I107" s="180"/>
      <c r="K107" s="152"/>
      <c r="L107" s="181"/>
      <c r="M107" s="182"/>
      <c r="O107" s="183"/>
      <c r="P107" s="181"/>
      <c r="Q107" s="184"/>
      <c r="R107" s="185"/>
      <c r="S107" s="186"/>
      <c r="U107" s="181"/>
      <c r="V107" s="181"/>
      <c r="W107" s="181"/>
      <c r="X107" s="187"/>
      <c r="Y107" s="181"/>
      <c r="Z107" s="181"/>
      <c r="AA107" s="181"/>
      <c r="AB107" s="181"/>
      <c r="AC107" s="181"/>
      <c r="AD107" s="185"/>
      <c r="AE107" s="186"/>
      <c r="AG107" s="183"/>
      <c r="AH107" s="181"/>
      <c r="AI107" s="182"/>
      <c r="AK107" s="183"/>
      <c r="AL107" s="181"/>
      <c r="AM107" s="182"/>
      <c r="AN107" s="182"/>
      <c r="AO107" s="188"/>
      <c r="AP107" s="189"/>
      <c r="AQ107" s="190"/>
      <c r="AS107" s="191"/>
      <c r="AT107" s="181"/>
      <c r="AU107" s="182"/>
      <c r="AW107" s="191"/>
      <c r="AX107" s="181"/>
      <c r="AY107" s="192"/>
      <c r="AZ107" s="193"/>
      <c r="BA107" s="193"/>
      <c r="BB107" s="193"/>
    </row>
    <row r="108" spans="1:54" s="26" customFormat="1" ht="15.75">
      <c r="A108" s="46"/>
      <c r="D108" s="27"/>
      <c r="E108" s="28"/>
      <c r="F108" s="29"/>
      <c r="G108" s="28"/>
      <c r="H108" s="54"/>
      <c r="I108" s="55"/>
      <c r="J108" s="32"/>
      <c r="K108" s="33"/>
      <c r="L108" s="34"/>
      <c r="M108" s="35"/>
      <c r="N108" s="32"/>
      <c r="O108" s="36"/>
      <c r="P108" s="34"/>
      <c r="Q108" s="37"/>
      <c r="R108" s="56"/>
      <c r="S108" s="57"/>
      <c r="T108" s="32"/>
      <c r="U108" s="34"/>
      <c r="V108" s="34"/>
      <c r="W108" s="34"/>
      <c r="X108" s="39"/>
      <c r="Y108" s="34"/>
      <c r="Z108" s="34"/>
      <c r="AA108" s="34"/>
      <c r="AB108" s="34"/>
      <c r="AC108" s="34"/>
      <c r="AD108" s="56"/>
      <c r="AE108" s="57"/>
      <c r="AF108" s="32"/>
      <c r="AG108" s="36"/>
      <c r="AH108" s="34"/>
      <c r="AI108" s="35"/>
      <c r="AJ108" s="32"/>
      <c r="AK108" s="36"/>
      <c r="AL108" s="34"/>
      <c r="AM108" s="35"/>
      <c r="AN108" s="35"/>
      <c r="AO108" s="41"/>
      <c r="AP108" s="58"/>
      <c r="AQ108" s="59"/>
      <c r="AS108" s="42"/>
      <c r="AT108" s="43"/>
      <c r="AU108" s="44"/>
      <c r="AW108" s="42"/>
      <c r="AX108" s="43"/>
      <c r="AY108" s="45"/>
      <c r="AZ108"/>
      <c r="BA108"/>
      <c r="BB108"/>
    </row>
    <row r="109" spans="1:54" s="26" customFormat="1" ht="15.75">
      <c r="A109" s="24">
        <v>34</v>
      </c>
      <c r="B109" s="25" t="s">
        <v>76</v>
      </c>
      <c r="C109" s="26" t="s">
        <v>52</v>
      </c>
      <c r="D109" s="27">
        <v>1709</v>
      </c>
      <c r="E109" s="28">
        <v>25720980</v>
      </c>
      <c r="F109" s="29"/>
      <c r="G109" s="28">
        <v>590.5</v>
      </c>
      <c r="H109" s="30">
        <v>0</v>
      </c>
      <c r="I109" s="31">
        <v>0</v>
      </c>
      <c r="J109" s="32">
        <v>4008</v>
      </c>
      <c r="K109" s="33">
        <f aca="true" t="shared" si="43" ref="K109:K114">J109*$H109</f>
        <v>0</v>
      </c>
      <c r="L109" s="34">
        <f aca="true" t="shared" si="44" ref="L109:L114">J109/$G109</f>
        <v>6.7874682472480945</v>
      </c>
      <c r="M109" s="35"/>
      <c r="N109" s="32">
        <v>444</v>
      </c>
      <c r="O109" s="36">
        <f aca="true" t="shared" si="45" ref="O109:O114">N109*$I109</f>
        <v>0</v>
      </c>
      <c r="P109" s="34"/>
      <c r="Q109" s="37"/>
      <c r="R109" s="38">
        <v>0</v>
      </c>
      <c r="S109" s="31">
        <v>0</v>
      </c>
      <c r="T109" s="32">
        <v>3904</v>
      </c>
      <c r="U109" s="36">
        <f aca="true" t="shared" si="46" ref="U109:U114">T109*R109</f>
        <v>0</v>
      </c>
      <c r="V109" s="34">
        <f aca="true" t="shared" si="47" ref="V109:V114">T109/$G109</f>
        <v>6.611346316680779</v>
      </c>
      <c r="W109" s="34"/>
      <c r="X109" s="39">
        <v>0</v>
      </c>
      <c r="Y109" s="36">
        <f aca="true" t="shared" si="48" ref="Y109:Y114">X109*S109</f>
        <v>0</v>
      </c>
      <c r="Z109" s="40">
        <f aca="true" t="shared" si="49" ref="Z109:Z114">X109/$G109</f>
        <v>0</v>
      </c>
      <c r="AA109" s="34"/>
      <c r="AB109" s="34"/>
      <c r="AC109" s="34"/>
      <c r="AD109" s="38">
        <v>0</v>
      </c>
      <c r="AE109" s="31">
        <v>0</v>
      </c>
      <c r="AF109" s="32">
        <v>8290</v>
      </c>
      <c r="AG109" s="36">
        <f aca="true" t="shared" si="50" ref="AG109:AG114">AF109*AD109</f>
        <v>0</v>
      </c>
      <c r="AH109" s="34">
        <f aca="true" t="shared" si="51" ref="AH109:AH114">AF109/$G109</f>
        <v>14.038950042337003</v>
      </c>
      <c r="AI109" s="35"/>
      <c r="AJ109" s="32">
        <v>414</v>
      </c>
      <c r="AK109" s="36">
        <f aca="true" t="shared" si="52" ref="AK109:AK114">AJ109*$I109</f>
        <v>0</v>
      </c>
      <c r="AL109" s="34">
        <f aca="true" t="shared" si="53" ref="AL109:AL114">AJ109/$G109</f>
        <v>0.7011007620660458</v>
      </c>
      <c r="AM109" s="35"/>
      <c r="AN109" s="35" t="e">
        <f aca="true" t="shared" si="54" ref="AN109:AN114">AG109/AK109</f>
        <v>#DIV/0!</v>
      </c>
      <c r="AO109" s="41" t="e">
        <f aca="true" t="shared" si="55" ref="AO109:AO114">(AG109-K109)/K109</f>
        <v>#DIV/0!</v>
      </c>
      <c r="AP109" s="196"/>
      <c r="AQ109" s="197"/>
      <c r="AR109" s="26">
        <v>8290</v>
      </c>
      <c r="AS109" s="42">
        <f aca="true" t="shared" si="56" ref="AS109:AS114">AR109*$H109</f>
        <v>0</v>
      </c>
      <c r="AT109" s="43">
        <f aca="true" t="shared" si="57" ref="AT109:AT114">AR109/$G109</f>
        <v>14.038950042337003</v>
      </c>
      <c r="AU109" s="44"/>
      <c r="AV109" s="26">
        <v>424</v>
      </c>
      <c r="AW109" s="42">
        <f aca="true" t="shared" si="58" ref="AW109:AW114">AV109*$AQ109</f>
        <v>0</v>
      </c>
      <c r="AX109" s="43">
        <f aca="true" t="shared" si="59" ref="AX109:AX114">AV109/$G109</f>
        <v>0.7180355630821338</v>
      </c>
      <c r="AY109" s="45"/>
      <c r="AZ109"/>
      <c r="BA109"/>
      <c r="BB109"/>
    </row>
    <row r="110" spans="1:54" s="26" customFormat="1" ht="15.75">
      <c r="A110" s="46"/>
      <c r="C110" s="26" t="s">
        <v>52</v>
      </c>
      <c r="D110" s="27">
        <v>1707</v>
      </c>
      <c r="E110" s="28">
        <v>17558930</v>
      </c>
      <c r="F110" s="29"/>
      <c r="G110" s="28">
        <v>403.1</v>
      </c>
      <c r="H110" s="48">
        <v>1</v>
      </c>
      <c r="I110" s="49">
        <v>1</v>
      </c>
      <c r="J110" s="32">
        <v>3928</v>
      </c>
      <c r="K110" s="33">
        <f t="shared" si="43"/>
        <v>3928</v>
      </c>
      <c r="L110" s="34">
        <f t="shared" si="44"/>
        <v>9.744480277846687</v>
      </c>
      <c r="M110" s="35"/>
      <c r="N110" s="32">
        <v>0</v>
      </c>
      <c r="O110" s="36">
        <f t="shared" si="45"/>
        <v>0</v>
      </c>
      <c r="P110" s="34"/>
      <c r="Q110" s="37"/>
      <c r="R110" s="50">
        <v>1</v>
      </c>
      <c r="S110" s="51">
        <v>1</v>
      </c>
      <c r="T110" s="32">
        <v>4393</v>
      </c>
      <c r="U110" s="36">
        <f t="shared" si="46"/>
        <v>4393</v>
      </c>
      <c r="V110" s="34">
        <f t="shared" si="47"/>
        <v>10.898040188538824</v>
      </c>
      <c r="W110" s="34"/>
      <c r="X110" s="39">
        <v>0</v>
      </c>
      <c r="Y110" s="36">
        <f t="shared" si="48"/>
        <v>0</v>
      </c>
      <c r="Z110" s="40">
        <f t="shared" si="49"/>
        <v>0</v>
      </c>
      <c r="AA110" s="34"/>
      <c r="AB110" s="34"/>
      <c r="AC110" s="34"/>
      <c r="AD110" s="50">
        <v>1</v>
      </c>
      <c r="AE110" s="51">
        <v>1</v>
      </c>
      <c r="AF110" s="32">
        <v>9202</v>
      </c>
      <c r="AG110" s="36">
        <f t="shared" si="50"/>
        <v>9202</v>
      </c>
      <c r="AH110" s="34">
        <f t="shared" si="51"/>
        <v>22.828082361696847</v>
      </c>
      <c r="AI110" s="35"/>
      <c r="AJ110" s="32">
        <v>941</v>
      </c>
      <c r="AK110" s="36">
        <f t="shared" si="52"/>
        <v>941</v>
      </c>
      <c r="AL110" s="34">
        <f t="shared" si="53"/>
        <v>2.334408335400645</v>
      </c>
      <c r="AM110" s="35"/>
      <c r="AN110" s="35">
        <f t="shared" si="54"/>
        <v>9.778958554729012</v>
      </c>
      <c r="AO110" s="41">
        <f t="shared" si="55"/>
        <v>1.3426680244399185</v>
      </c>
      <c r="AP110" s="52">
        <v>1</v>
      </c>
      <c r="AQ110" s="53">
        <v>1</v>
      </c>
      <c r="AR110" s="26">
        <v>10203</v>
      </c>
      <c r="AS110" s="42">
        <f t="shared" si="56"/>
        <v>10203</v>
      </c>
      <c r="AT110" s="43">
        <f t="shared" si="57"/>
        <v>25.3113371371868</v>
      </c>
      <c r="AU110" s="44"/>
      <c r="AV110" s="26">
        <v>942</v>
      </c>
      <c r="AW110" s="42">
        <f t="shared" si="58"/>
        <v>942</v>
      </c>
      <c r="AX110" s="43">
        <f t="shared" si="59"/>
        <v>2.3368891094021333</v>
      </c>
      <c r="AY110" s="45"/>
      <c r="AZ110"/>
      <c r="BA110"/>
      <c r="BB110"/>
    </row>
    <row r="111" spans="1:54" s="26" customFormat="1" ht="15.75">
      <c r="A111" s="46"/>
      <c r="C111" s="26" t="s">
        <v>52</v>
      </c>
      <c r="D111" s="27">
        <v>1708</v>
      </c>
      <c r="E111" s="28">
        <v>13035120</v>
      </c>
      <c r="F111" s="29"/>
      <c r="G111" s="28">
        <v>299.2</v>
      </c>
      <c r="H111" s="48">
        <v>1</v>
      </c>
      <c r="I111" s="49">
        <v>1</v>
      </c>
      <c r="J111" s="32">
        <v>2283</v>
      </c>
      <c r="K111" s="33">
        <f t="shared" si="43"/>
        <v>2283</v>
      </c>
      <c r="L111" s="34">
        <f t="shared" si="44"/>
        <v>7.630347593582888</v>
      </c>
      <c r="M111" s="35"/>
      <c r="N111" s="32">
        <v>0</v>
      </c>
      <c r="O111" s="36">
        <f t="shared" si="45"/>
        <v>0</v>
      </c>
      <c r="P111" s="34"/>
      <c r="Q111" s="37"/>
      <c r="R111" s="50">
        <v>1</v>
      </c>
      <c r="S111" s="51">
        <v>1</v>
      </c>
      <c r="T111" s="32">
        <v>2680</v>
      </c>
      <c r="U111" s="36">
        <f t="shared" si="46"/>
        <v>2680</v>
      </c>
      <c r="V111" s="34">
        <f t="shared" si="47"/>
        <v>8.957219251336898</v>
      </c>
      <c r="W111" s="34"/>
      <c r="X111" s="39">
        <v>0</v>
      </c>
      <c r="Y111" s="36">
        <f t="shared" si="48"/>
        <v>0</v>
      </c>
      <c r="Z111" s="40">
        <f t="shared" si="49"/>
        <v>0</v>
      </c>
      <c r="AA111" s="34"/>
      <c r="AB111" s="34"/>
      <c r="AC111" s="34"/>
      <c r="AD111" s="50">
        <v>1</v>
      </c>
      <c r="AE111" s="51">
        <v>1</v>
      </c>
      <c r="AF111" s="32">
        <v>4598</v>
      </c>
      <c r="AG111" s="36">
        <f t="shared" si="50"/>
        <v>4598</v>
      </c>
      <c r="AH111" s="34">
        <f t="shared" si="51"/>
        <v>15.36764705882353</v>
      </c>
      <c r="AI111" s="35"/>
      <c r="AJ111" s="32">
        <v>671</v>
      </c>
      <c r="AK111" s="36">
        <f t="shared" si="52"/>
        <v>671</v>
      </c>
      <c r="AL111" s="34">
        <f t="shared" si="53"/>
        <v>2.2426470588235294</v>
      </c>
      <c r="AM111" s="35"/>
      <c r="AN111" s="35">
        <f t="shared" si="54"/>
        <v>6.852459016393443</v>
      </c>
      <c r="AO111" s="41">
        <f t="shared" si="55"/>
        <v>1.0140166447656591</v>
      </c>
      <c r="AP111" s="52">
        <v>1</v>
      </c>
      <c r="AQ111" s="53">
        <v>1</v>
      </c>
      <c r="AR111" s="26">
        <v>5017</v>
      </c>
      <c r="AS111" s="42">
        <f t="shared" si="56"/>
        <v>5017</v>
      </c>
      <c r="AT111" s="43">
        <f t="shared" si="57"/>
        <v>16.768048128342247</v>
      </c>
      <c r="AU111" s="44"/>
      <c r="AV111" s="26">
        <v>672</v>
      </c>
      <c r="AW111" s="42">
        <f t="shared" si="58"/>
        <v>672</v>
      </c>
      <c r="AX111" s="43">
        <f t="shared" si="59"/>
        <v>2.2459893048128343</v>
      </c>
      <c r="AY111" s="45"/>
      <c r="AZ111"/>
      <c r="BA111"/>
      <c r="BB111"/>
    </row>
    <row r="112" spans="1:54" s="26" customFormat="1" ht="15.75">
      <c r="A112" s="46"/>
      <c r="C112" s="26" t="s">
        <v>52</v>
      </c>
      <c r="D112" s="27">
        <v>1706</v>
      </c>
      <c r="E112" s="28">
        <v>11117580</v>
      </c>
      <c r="F112" s="29"/>
      <c r="G112" s="28">
        <v>255.2</v>
      </c>
      <c r="H112" s="48">
        <v>1</v>
      </c>
      <c r="I112" s="49">
        <v>1</v>
      </c>
      <c r="J112" s="32">
        <v>4563</v>
      </c>
      <c r="K112" s="33">
        <f t="shared" si="43"/>
        <v>4563</v>
      </c>
      <c r="L112" s="34">
        <f t="shared" si="44"/>
        <v>17.880094043887148</v>
      </c>
      <c r="M112" s="35"/>
      <c r="N112" s="32">
        <v>0</v>
      </c>
      <c r="O112" s="36">
        <f t="shared" si="45"/>
        <v>0</v>
      </c>
      <c r="P112" s="34"/>
      <c r="Q112" s="37"/>
      <c r="R112" s="50">
        <v>1</v>
      </c>
      <c r="S112" s="51">
        <v>1</v>
      </c>
      <c r="T112" s="47">
        <v>4696</v>
      </c>
      <c r="U112" s="36">
        <f t="shared" si="46"/>
        <v>4696</v>
      </c>
      <c r="V112" s="34">
        <f t="shared" si="47"/>
        <v>18.4012539184953</v>
      </c>
      <c r="W112" s="34"/>
      <c r="X112" s="39">
        <v>0</v>
      </c>
      <c r="Y112" s="36">
        <f t="shared" si="48"/>
        <v>0</v>
      </c>
      <c r="Z112" s="40">
        <f t="shared" si="49"/>
        <v>0</v>
      </c>
      <c r="AA112" s="34"/>
      <c r="AB112" s="34"/>
      <c r="AC112" s="34"/>
      <c r="AD112" s="50">
        <v>1</v>
      </c>
      <c r="AE112" s="51">
        <v>1</v>
      </c>
      <c r="AF112" s="32">
        <v>5552</v>
      </c>
      <c r="AG112" s="36">
        <f t="shared" si="50"/>
        <v>5552</v>
      </c>
      <c r="AH112" s="34">
        <f t="shared" si="51"/>
        <v>21.755485893416928</v>
      </c>
      <c r="AI112" s="35"/>
      <c r="AJ112" s="32">
        <v>0</v>
      </c>
      <c r="AK112" s="36">
        <f t="shared" si="52"/>
        <v>0</v>
      </c>
      <c r="AL112" s="34">
        <f t="shared" si="53"/>
        <v>0</v>
      </c>
      <c r="AM112" s="35"/>
      <c r="AN112" s="35" t="e">
        <f t="shared" si="54"/>
        <v>#DIV/0!</v>
      </c>
      <c r="AO112" s="41">
        <f t="shared" si="55"/>
        <v>0.21674337058952445</v>
      </c>
      <c r="AP112" s="52">
        <v>1</v>
      </c>
      <c r="AQ112" s="53">
        <v>1</v>
      </c>
      <c r="AR112" s="26">
        <v>5561</v>
      </c>
      <c r="AS112" s="42">
        <f t="shared" si="56"/>
        <v>5561</v>
      </c>
      <c r="AT112" s="43">
        <f t="shared" si="57"/>
        <v>21.79075235109718</v>
      </c>
      <c r="AU112" s="44"/>
      <c r="AV112" s="26">
        <v>0</v>
      </c>
      <c r="AW112" s="42">
        <f t="shared" si="58"/>
        <v>0</v>
      </c>
      <c r="AX112" s="43">
        <f t="shared" si="59"/>
        <v>0</v>
      </c>
      <c r="AY112" s="45"/>
      <c r="AZ112"/>
      <c r="BA112"/>
      <c r="BB112"/>
    </row>
    <row r="113" spans="1:54" s="26" customFormat="1" ht="15.75">
      <c r="A113" s="46"/>
      <c r="C113" s="26" t="s">
        <v>52</v>
      </c>
      <c r="D113" s="27">
        <v>1703</v>
      </c>
      <c r="E113" s="28">
        <v>11910880</v>
      </c>
      <c r="F113" s="29"/>
      <c r="G113" s="28">
        <v>273.4</v>
      </c>
      <c r="H113" s="48">
        <v>1</v>
      </c>
      <c r="I113" s="49">
        <v>1</v>
      </c>
      <c r="J113" s="32">
        <v>2616</v>
      </c>
      <c r="K113" s="33">
        <f t="shared" si="43"/>
        <v>2616</v>
      </c>
      <c r="L113" s="34">
        <f t="shared" si="44"/>
        <v>9.568397951719094</v>
      </c>
      <c r="M113" s="35"/>
      <c r="N113" s="32">
        <v>645</v>
      </c>
      <c r="O113" s="36">
        <f t="shared" si="45"/>
        <v>645</v>
      </c>
      <c r="P113" s="34"/>
      <c r="Q113" s="37"/>
      <c r="R113" s="50">
        <v>1</v>
      </c>
      <c r="S113" s="51">
        <v>1</v>
      </c>
      <c r="T113" s="47">
        <v>2711</v>
      </c>
      <c r="U113" s="36">
        <f t="shared" si="46"/>
        <v>2711</v>
      </c>
      <c r="V113" s="34">
        <f t="shared" si="47"/>
        <v>9.915874177029993</v>
      </c>
      <c r="W113" s="34"/>
      <c r="X113" s="39">
        <v>836</v>
      </c>
      <c r="Y113" s="36">
        <f t="shared" si="48"/>
        <v>836</v>
      </c>
      <c r="Z113" s="40">
        <f t="shared" si="49"/>
        <v>3.0577907827359185</v>
      </c>
      <c r="AA113" s="34"/>
      <c r="AB113" s="34"/>
      <c r="AC113" s="34"/>
      <c r="AD113" s="50">
        <v>1</v>
      </c>
      <c r="AE113" s="51">
        <v>1</v>
      </c>
      <c r="AF113" s="32">
        <v>3284</v>
      </c>
      <c r="AG113" s="36">
        <f t="shared" si="50"/>
        <v>3284</v>
      </c>
      <c r="AH113" s="34">
        <f t="shared" si="51"/>
        <v>12.011704462326263</v>
      </c>
      <c r="AI113" s="35"/>
      <c r="AJ113" s="32">
        <v>1043</v>
      </c>
      <c r="AK113" s="36">
        <f t="shared" si="52"/>
        <v>1043</v>
      </c>
      <c r="AL113" s="34">
        <f t="shared" si="53"/>
        <v>3.814923189465984</v>
      </c>
      <c r="AM113" s="35"/>
      <c r="AN113" s="35">
        <f t="shared" si="54"/>
        <v>3.1486097794822627</v>
      </c>
      <c r="AO113" s="41">
        <f t="shared" si="55"/>
        <v>0.25535168195718655</v>
      </c>
      <c r="AP113" s="52">
        <v>1</v>
      </c>
      <c r="AQ113" s="53">
        <v>1</v>
      </c>
      <c r="AR113" s="26">
        <v>3396</v>
      </c>
      <c r="AS113" s="42">
        <f t="shared" si="56"/>
        <v>3396</v>
      </c>
      <c r="AT113" s="43">
        <f t="shared" si="57"/>
        <v>12.421360643745428</v>
      </c>
      <c r="AU113" s="44"/>
      <c r="AV113" s="26">
        <v>1127</v>
      </c>
      <c r="AW113" s="42">
        <f t="shared" si="58"/>
        <v>1127</v>
      </c>
      <c r="AX113" s="43">
        <f t="shared" si="59"/>
        <v>4.122165325530359</v>
      </c>
      <c r="AY113" s="45"/>
      <c r="AZ113"/>
      <c r="BA113"/>
      <c r="BB113"/>
    </row>
    <row r="114" spans="1:54" s="26" customFormat="1" ht="15.75">
      <c r="A114" s="46"/>
      <c r="C114" s="26" t="s">
        <v>52</v>
      </c>
      <c r="D114" s="27">
        <v>1705</v>
      </c>
      <c r="E114" s="28">
        <v>22538480</v>
      </c>
      <c r="F114" s="29"/>
      <c r="G114" s="28">
        <v>517.4</v>
      </c>
      <c r="H114" s="48">
        <v>1</v>
      </c>
      <c r="I114" s="49">
        <v>1</v>
      </c>
      <c r="J114" s="32">
        <v>6481</v>
      </c>
      <c r="K114" s="33">
        <f t="shared" si="43"/>
        <v>6481</v>
      </c>
      <c r="L114" s="34">
        <f t="shared" si="44"/>
        <v>12.526091998453808</v>
      </c>
      <c r="M114" s="35"/>
      <c r="N114" s="32">
        <v>92</v>
      </c>
      <c r="O114" s="36">
        <f t="shared" si="45"/>
        <v>92</v>
      </c>
      <c r="P114" s="34"/>
      <c r="Q114" s="37"/>
      <c r="R114" s="50">
        <v>1</v>
      </c>
      <c r="S114" s="51">
        <v>1</v>
      </c>
      <c r="T114" s="47">
        <v>6677</v>
      </c>
      <c r="U114" s="36">
        <f t="shared" si="46"/>
        <v>6677</v>
      </c>
      <c r="V114" s="34">
        <f t="shared" si="47"/>
        <v>12.904909161190568</v>
      </c>
      <c r="W114" s="34"/>
      <c r="X114" s="39">
        <v>119</v>
      </c>
      <c r="Y114" s="36">
        <f t="shared" si="48"/>
        <v>119</v>
      </c>
      <c r="Z114" s="40">
        <f t="shared" si="49"/>
        <v>0.2299961345187476</v>
      </c>
      <c r="AA114" s="34"/>
      <c r="AB114" s="34"/>
      <c r="AC114" s="34"/>
      <c r="AD114" s="50">
        <v>1</v>
      </c>
      <c r="AE114" s="51">
        <v>1</v>
      </c>
      <c r="AF114" s="32">
        <v>11286</v>
      </c>
      <c r="AG114" s="36">
        <f t="shared" si="50"/>
        <v>11286</v>
      </c>
      <c r="AH114" s="34">
        <f t="shared" si="51"/>
        <v>21.81291070738307</v>
      </c>
      <c r="AI114" s="35"/>
      <c r="AJ114" s="32">
        <v>388</v>
      </c>
      <c r="AK114" s="36">
        <f t="shared" si="52"/>
        <v>388</v>
      </c>
      <c r="AL114" s="34">
        <f t="shared" si="53"/>
        <v>0.7499033629686896</v>
      </c>
      <c r="AM114" s="35"/>
      <c r="AN114" s="35">
        <f t="shared" si="54"/>
        <v>29.087628865979383</v>
      </c>
      <c r="AO114" s="41">
        <f t="shared" si="55"/>
        <v>0.7413979324178368</v>
      </c>
      <c r="AP114" s="52">
        <v>1</v>
      </c>
      <c r="AQ114" s="53">
        <v>1</v>
      </c>
      <c r="AR114" s="26">
        <v>12713</v>
      </c>
      <c r="AS114" s="42">
        <f t="shared" si="56"/>
        <v>12713</v>
      </c>
      <c r="AT114" s="43">
        <f t="shared" si="57"/>
        <v>24.570931580981835</v>
      </c>
      <c r="AU114" s="44"/>
      <c r="AV114" s="26">
        <v>508</v>
      </c>
      <c r="AW114" s="42">
        <f t="shared" si="58"/>
        <v>508</v>
      </c>
      <c r="AX114" s="43">
        <f t="shared" si="59"/>
        <v>0.9818322381136452</v>
      </c>
      <c r="AY114" s="45"/>
      <c r="AZ114"/>
      <c r="BA114"/>
      <c r="BB114"/>
    </row>
    <row r="115" spans="1:54" s="26" customFormat="1" ht="15.75">
      <c r="A115" s="46"/>
      <c r="D115" s="27"/>
      <c r="E115" s="28"/>
      <c r="F115" s="29"/>
      <c r="G115" s="28"/>
      <c r="H115" s="54"/>
      <c r="I115" s="55"/>
      <c r="J115" s="32"/>
      <c r="K115" s="33"/>
      <c r="L115" s="34"/>
      <c r="M115" s="35"/>
      <c r="N115" s="32"/>
      <c r="O115" s="36"/>
      <c r="P115" s="34"/>
      <c r="Q115" s="37"/>
      <c r="R115" s="56"/>
      <c r="S115" s="57"/>
      <c r="T115" s="32"/>
      <c r="U115" s="34"/>
      <c r="V115" s="34"/>
      <c r="W115" s="34"/>
      <c r="X115" s="39"/>
      <c r="Y115" s="34"/>
      <c r="Z115" s="34"/>
      <c r="AA115" s="34"/>
      <c r="AB115" s="34"/>
      <c r="AC115" s="34"/>
      <c r="AD115" s="56"/>
      <c r="AE115" s="57"/>
      <c r="AF115" s="32"/>
      <c r="AG115" s="36"/>
      <c r="AH115" s="34"/>
      <c r="AI115" s="35"/>
      <c r="AJ115" s="32"/>
      <c r="AK115" s="36"/>
      <c r="AL115" s="34"/>
      <c r="AM115" s="35"/>
      <c r="AN115" s="35"/>
      <c r="AO115" s="41"/>
      <c r="AP115" s="58"/>
      <c r="AQ115" s="59"/>
      <c r="AS115" s="42"/>
      <c r="AT115" s="43"/>
      <c r="AU115" s="44"/>
      <c r="AW115" s="42"/>
      <c r="AX115" s="43"/>
      <c r="AY115" s="45"/>
      <c r="AZ115"/>
      <c r="BA115"/>
      <c r="BB115"/>
    </row>
    <row r="116" spans="1:51" s="61" customFormat="1" ht="15.75">
      <c r="A116" s="60"/>
      <c r="B116" s="61" t="s">
        <v>77</v>
      </c>
      <c r="D116" s="62"/>
      <c r="F116" s="63">
        <f>$G116/640</f>
        <v>3.6543750000000004</v>
      </c>
      <c r="G116" s="61">
        <f>SUM(G109:G114)</f>
        <v>2338.8</v>
      </c>
      <c r="H116" s="64"/>
      <c r="I116" s="65"/>
      <c r="J116" s="66">
        <f>SUM(J109:J114)</f>
        <v>23879</v>
      </c>
      <c r="K116" s="67">
        <f>SUM(K109:K114)</f>
        <v>19871</v>
      </c>
      <c r="L116" s="68">
        <f>J116/$G116</f>
        <v>10.209936719685308</v>
      </c>
      <c r="M116" s="69">
        <f>K116/$G118</f>
        <v>8.95897204688909</v>
      </c>
      <c r="N116" s="66">
        <f>SUM(N109:N114)</f>
        <v>1181</v>
      </c>
      <c r="O116" s="67">
        <f>SUM(O109:O114)</f>
        <v>737</v>
      </c>
      <c r="P116" s="68">
        <f>N116/$G116</f>
        <v>0.5049598084487771</v>
      </c>
      <c r="Q116" s="70">
        <f>O116/G118</f>
        <v>0.3322813345356177</v>
      </c>
      <c r="R116" s="71"/>
      <c r="S116" s="72"/>
      <c r="T116" s="73">
        <f>SUM(T109:T115)</f>
        <v>25061</v>
      </c>
      <c r="U116" s="74">
        <f>SUM(U109:U115)</f>
        <v>21157</v>
      </c>
      <c r="V116" s="73">
        <f>SUM(V109:V115)</f>
        <v>67.68864301327237</v>
      </c>
      <c r="W116" s="69">
        <f>U116/$G118</f>
        <v>9.538773669972949</v>
      </c>
      <c r="X116" s="73">
        <f>SUM(X109:X115)</f>
        <v>955</v>
      </c>
      <c r="Y116" s="73">
        <f>SUM(Y109:Y114)</f>
        <v>955</v>
      </c>
      <c r="Z116" s="68">
        <f>X116/G116</f>
        <v>0.4083290576363947</v>
      </c>
      <c r="AA116" s="69">
        <f>Y116/G118</f>
        <v>0.43056807935076646</v>
      </c>
      <c r="AB116" s="68"/>
      <c r="AC116" s="68"/>
      <c r="AD116" s="71"/>
      <c r="AE116" s="72"/>
      <c r="AF116" s="66">
        <f>SUM(AF109:AF114)</f>
        <v>42212</v>
      </c>
      <c r="AG116" s="67">
        <f>SUM(AG109:AG115)</f>
        <v>33922</v>
      </c>
      <c r="AH116" s="68">
        <f>AF116/$G116</f>
        <v>18.048571917222507</v>
      </c>
      <c r="AI116" s="69">
        <f>AG116/$G118</f>
        <v>15.29395852119026</v>
      </c>
      <c r="AJ116" s="66">
        <f>SUM(AJ109:AJ114)</f>
        <v>3457</v>
      </c>
      <c r="AK116" s="67">
        <f>SUM(AK109:AK114)</f>
        <v>3043</v>
      </c>
      <c r="AL116" s="68">
        <f>AJ116/$G116</f>
        <v>1.478108431674363</v>
      </c>
      <c r="AM116" s="69">
        <f>AK116/$G118</f>
        <v>1.371956717763751</v>
      </c>
      <c r="AN116" s="69">
        <f>SUM(AG116/AK116)</f>
        <v>11.147551758133421</v>
      </c>
      <c r="AO116" s="75">
        <f>SUM(AG116-K116)/K116</f>
        <v>0.7071108650797645</v>
      </c>
      <c r="AP116" s="76"/>
      <c r="AQ116" s="77"/>
      <c r="AR116" s="61">
        <f>SUM(AR109:AR114)</f>
        <v>45180</v>
      </c>
      <c r="AS116" s="78">
        <f>SUM(AS109:AS114)</f>
        <v>36890</v>
      </c>
      <c r="AT116" s="63">
        <f>AR116/$G116</f>
        <v>19.31759876859928</v>
      </c>
      <c r="AU116" s="79">
        <f>AS116/$G118</f>
        <v>16.63210099188458</v>
      </c>
      <c r="AV116" s="61">
        <f>SUM(AV109:AV114)</f>
        <v>3673</v>
      </c>
      <c r="AW116" s="78">
        <f>SUM(AW109:AW114)</f>
        <v>3249</v>
      </c>
      <c r="AX116" s="63">
        <f>AV116/$G116</f>
        <v>1.5704634855481443</v>
      </c>
      <c r="AY116" s="80">
        <f>AW116/$G118</f>
        <v>1.4648331830477908</v>
      </c>
    </row>
    <row r="117" spans="1:54" s="26" customFormat="1" ht="15.75">
      <c r="A117" s="46"/>
      <c r="D117" s="27"/>
      <c r="E117" s="28"/>
      <c r="F117" s="29"/>
      <c r="G117" s="28"/>
      <c r="H117" s="54"/>
      <c r="I117" s="55"/>
      <c r="J117" s="32"/>
      <c r="K117" s="33"/>
      <c r="L117" s="34"/>
      <c r="M117" s="35"/>
      <c r="N117" s="32"/>
      <c r="O117" s="36"/>
      <c r="P117" s="34"/>
      <c r="Q117" s="37"/>
      <c r="R117" s="56"/>
      <c r="S117" s="57"/>
      <c r="T117" s="32"/>
      <c r="U117" s="34"/>
      <c r="V117" s="34"/>
      <c r="W117" s="34"/>
      <c r="X117" s="39"/>
      <c r="Y117" s="34"/>
      <c r="Z117" s="34"/>
      <c r="AA117" s="34"/>
      <c r="AB117" s="34"/>
      <c r="AC117" s="34"/>
      <c r="AD117" s="56"/>
      <c r="AE117" s="57"/>
      <c r="AF117" s="32"/>
      <c r="AG117" s="36"/>
      <c r="AH117" s="34"/>
      <c r="AI117" s="35"/>
      <c r="AJ117" s="32"/>
      <c r="AK117" s="36"/>
      <c r="AL117" s="34"/>
      <c r="AM117" s="35"/>
      <c r="AN117" s="35"/>
      <c r="AO117" s="41"/>
      <c r="AP117" s="58"/>
      <c r="AQ117" s="59"/>
      <c r="AS117" s="42"/>
      <c r="AT117" s="43"/>
      <c r="AU117" s="35"/>
      <c r="AW117" s="42"/>
      <c r="AX117" s="43"/>
      <c r="AY117" s="45"/>
      <c r="AZ117"/>
      <c r="BA117"/>
      <c r="BB117"/>
    </row>
    <row r="118" spans="1:51" s="25" customFormat="1" ht="15.75">
      <c r="A118" s="46"/>
      <c r="B118" s="25" t="s">
        <v>78</v>
      </c>
      <c r="D118" s="81"/>
      <c r="E118" s="82"/>
      <c r="F118" s="83">
        <v>3.5</v>
      </c>
      <c r="G118" s="82">
        <v>2218</v>
      </c>
      <c r="H118" s="84"/>
      <c r="I118" s="85"/>
      <c r="K118" s="86">
        <v>17009</v>
      </c>
      <c r="L118" s="87">
        <v>7.7</v>
      </c>
      <c r="M118" s="87"/>
      <c r="N118" s="86">
        <v>710</v>
      </c>
      <c r="O118" s="88"/>
      <c r="P118" s="87">
        <v>0.3</v>
      </c>
      <c r="Q118" s="89"/>
      <c r="R118" s="90"/>
      <c r="S118" s="91"/>
      <c r="U118" s="87"/>
      <c r="V118" s="87"/>
      <c r="W118" s="87"/>
      <c r="X118" s="88"/>
      <c r="Y118" s="87"/>
      <c r="Z118" s="87"/>
      <c r="AA118" s="87"/>
      <c r="AB118" s="87"/>
      <c r="AC118" s="87"/>
      <c r="AD118" s="90"/>
      <c r="AE118" s="91"/>
      <c r="AG118" s="86">
        <v>30574</v>
      </c>
      <c r="AI118" s="87">
        <v>13.8</v>
      </c>
      <c r="AJ118" s="86">
        <v>1083</v>
      </c>
      <c r="AK118" s="88"/>
      <c r="AM118" s="87">
        <v>0.5</v>
      </c>
      <c r="AN118" s="87">
        <v>28.2</v>
      </c>
      <c r="AO118" s="92">
        <v>0.798</v>
      </c>
      <c r="AP118" s="93"/>
      <c r="AQ118" s="84"/>
      <c r="AT118" s="94"/>
      <c r="AU118" s="94"/>
      <c r="AX118" s="94"/>
      <c r="AY118" s="95"/>
    </row>
    <row r="119" spans="1:54" s="26" customFormat="1" ht="16.5" thickBot="1">
      <c r="A119" s="46"/>
      <c r="D119" s="27"/>
      <c r="E119" s="28"/>
      <c r="F119" s="29"/>
      <c r="G119" s="28"/>
      <c r="H119" s="54"/>
      <c r="I119" s="55"/>
      <c r="J119" s="32"/>
      <c r="K119" s="33"/>
      <c r="L119" s="34"/>
      <c r="M119" s="35"/>
      <c r="N119" s="32"/>
      <c r="O119" s="36"/>
      <c r="P119" s="34"/>
      <c r="Q119" s="37"/>
      <c r="R119" s="56"/>
      <c r="S119" s="57"/>
      <c r="T119" s="32"/>
      <c r="U119" s="34"/>
      <c r="V119" s="34"/>
      <c r="W119" s="34"/>
      <c r="X119" s="39"/>
      <c r="Y119" s="34"/>
      <c r="Z119" s="34"/>
      <c r="AA119" s="34"/>
      <c r="AB119" s="34"/>
      <c r="AC119" s="34"/>
      <c r="AD119" s="56"/>
      <c r="AE119" s="57"/>
      <c r="AF119" s="32"/>
      <c r="AG119" s="36"/>
      <c r="AH119" s="34"/>
      <c r="AI119" s="35"/>
      <c r="AJ119" s="32"/>
      <c r="AK119" s="36"/>
      <c r="AL119" s="34"/>
      <c r="AM119" s="35"/>
      <c r="AN119" s="35"/>
      <c r="AO119" s="41"/>
      <c r="AP119" s="58"/>
      <c r="AQ119" s="59"/>
      <c r="AS119" s="42"/>
      <c r="AT119" s="43"/>
      <c r="AU119" s="44"/>
      <c r="AW119" s="42"/>
      <c r="AX119" s="43"/>
      <c r="AY119" s="45"/>
      <c r="AZ119"/>
      <c r="BA119"/>
      <c r="BB119"/>
    </row>
    <row r="120" spans="1:54" s="179" customFormat="1" ht="16.5" thickTop="1">
      <c r="A120" s="96"/>
      <c r="D120" s="149"/>
      <c r="E120" s="148"/>
      <c r="F120" s="150"/>
      <c r="G120" s="148"/>
      <c r="H120" s="180"/>
      <c r="I120" s="180"/>
      <c r="K120" s="152"/>
      <c r="L120" s="181"/>
      <c r="M120" s="182"/>
      <c r="O120" s="183"/>
      <c r="P120" s="181"/>
      <c r="Q120" s="184"/>
      <c r="R120" s="185"/>
      <c r="S120" s="186"/>
      <c r="U120" s="181"/>
      <c r="V120" s="181"/>
      <c r="W120" s="181"/>
      <c r="X120" s="187"/>
      <c r="Y120" s="181"/>
      <c r="Z120" s="181"/>
      <c r="AA120" s="181"/>
      <c r="AB120" s="181"/>
      <c r="AC120" s="181"/>
      <c r="AD120" s="185"/>
      <c r="AE120" s="186"/>
      <c r="AG120" s="183"/>
      <c r="AH120" s="181"/>
      <c r="AI120" s="182"/>
      <c r="AK120" s="183"/>
      <c r="AL120" s="181"/>
      <c r="AM120" s="182"/>
      <c r="AN120" s="182"/>
      <c r="AO120" s="188"/>
      <c r="AP120" s="189"/>
      <c r="AQ120" s="190"/>
      <c r="AS120" s="191"/>
      <c r="AT120" s="181"/>
      <c r="AU120" s="182"/>
      <c r="AW120" s="191"/>
      <c r="AX120" s="181"/>
      <c r="AY120" s="192"/>
      <c r="AZ120" s="193"/>
      <c r="BA120" s="193"/>
      <c r="BB120" s="193"/>
    </row>
    <row r="121" spans="1:54" s="26" customFormat="1" ht="15.75">
      <c r="A121" s="46"/>
      <c r="D121" s="27"/>
      <c r="E121" s="28"/>
      <c r="F121" s="29"/>
      <c r="G121" s="28"/>
      <c r="H121" s="54"/>
      <c r="I121" s="55"/>
      <c r="J121" s="32"/>
      <c r="K121" s="33"/>
      <c r="L121" s="34"/>
      <c r="M121" s="35"/>
      <c r="N121" s="32"/>
      <c r="O121" s="36"/>
      <c r="P121" s="34"/>
      <c r="Q121" s="37"/>
      <c r="R121" s="56"/>
      <c r="S121" s="57"/>
      <c r="T121" s="32"/>
      <c r="U121" s="34"/>
      <c r="V121" s="34"/>
      <c r="W121" s="34"/>
      <c r="X121" s="39"/>
      <c r="Y121" s="34"/>
      <c r="Z121" s="34"/>
      <c r="AA121" s="34"/>
      <c r="AB121" s="34"/>
      <c r="AC121" s="34"/>
      <c r="AD121" s="56"/>
      <c r="AE121" s="57"/>
      <c r="AF121" s="32"/>
      <c r="AG121" s="36"/>
      <c r="AH121" s="34"/>
      <c r="AI121" s="35"/>
      <c r="AJ121" s="32"/>
      <c r="AK121" s="36"/>
      <c r="AL121" s="34"/>
      <c r="AM121" s="35"/>
      <c r="AN121" s="35"/>
      <c r="AO121" s="41"/>
      <c r="AP121" s="58"/>
      <c r="AQ121" s="59"/>
      <c r="AS121" s="42"/>
      <c r="AT121" s="43"/>
      <c r="AU121" s="44"/>
      <c r="AW121" s="42"/>
      <c r="AX121" s="43"/>
      <c r="AY121" s="45"/>
      <c r="AZ121"/>
      <c r="BA121"/>
      <c r="BB121"/>
    </row>
    <row r="122" spans="1:54" s="26" customFormat="1" ht="15.75">
      <c r="A122" s="24">
        <v>35</v>
      </c>
      <c r="B122" s="25" t="s">
        <v>79</v>
      </c>
      <c r="C122" s="26" t="s">
        <v>52</v>
      </c>
      <c r="D122" s="27">
        <v>1699</v>
      </c>
      <c r="E122" s="28">
        <v>71435480</v>
      </c>
      <c r="F122" s="29"/>
      <c r="G122" s="28">
        <v>1639.9</v>
      </c>
      <c r="H122" s="48">
        <v>1</v>
      </c>
      <c r="I122" s="49">
        <v>1</v>
      </c>
      <c r="J122" s="32">
        <v>150</v>
      </c>
      <c r="K122" s="33">
        <f aca="true" t="shared" si="60" ref="K122:K128">J122*$H122</f>
        <v>150</v>
      </c>
      <c r="L122" s="34">
        <f aca="true" t="shared" si="61" ref="L122:L128">J122/$G122</f>
        <v>0.09146899201170802</v>
      </c>
      <c r="M122" s="35"/>
      <c r="N122" s="32">
        <v>0</v>
      </c>
      <c r="O122" s="36">
        <f aca="true" t="shared" si="62" ref="O122:O128">N122*$I122</f>
        <v>0</v>
      </c>
      <c r="P122" s="34"/>
      <c r="Q122" s="37"/>
      <c r="R122" s="50">
        <v>1</v>
      </c>
      <c r="S122" s="51">
        <v>1</v>
      </c>
      <c r="T122" s="32">
        <v>150</v>
      </c>
      <c r="U122" s="36">
        <f aca="true" t="shared" si="63" ref="U122:U128">T122*R122</f>
        <v>150</v>
      </c>
      <c r="V122" s="34">
        <f aca="true" t="shared" si="64" ref="V122:V128">T122/$G122</f>
        <v>0.09146899201170802</v>
      </c>
      <c r="W122" s="34"/>
      <c r="X122" s="39">
        <v>0</v>
      </c>
      <c r="Y122" s="36">
        <f aca="true" t="shared" si="65" ref="Y122:Y128">X122*S122</f>
        <v>0</v>
      </c>
      <c r="Z122" s="40">
        <f aca="true" t="shared" si="66" ref="Z122:Z128">X122/$G122</f>
        <v>0</v>
      </c>
      <c r="AA122" s="34"/>
      <c r="AB122" s="34"/>
      <c r="AC122" s="34"/>
      <c r="AD122" s="50">
        <v>1</v>
      </c>
      <c r="AE122" s="51">
        <v>1</v>
      </c>
      <c r="AF122" s="32">
        <v>272</v>
      </c>
      <c r="AG122" s="36">
        <f aca="true" t="shared" si="67" ref="AG122:AG128">AF122*AD122</f>
        <v>272</v>
      </c>
      <c r="AH122" s="34">
        <f aca="true" t="shared" si="68" ref="AH122:AH128">AF122/$G122</f>
        <v>0.16586377218123055</v>
      </c>
      <c r="AI122" s="35"/>
      <c r="AJ122" s="32">
        <v>0</v>
      </c>
      <c r="AK122" s="36">
        <f aca="true" t="shared" si="69" ref="AK122:AK128">AJ122*$I122</f>
        <v>0</v>
      </c>
      <c r="AL122" s="34">
        <f aca="true" t="shared" si="70" ref="AL122:AL128">AJ122/$G122</f>
        <v>0</v>
      </c>
      <c r="AM122" s="35"/>
      <c r="AN122" s="35" t="e">
        <f aca="true" t="shared" si="71" ref="AN122:AN128">AG122/AK122</f>
        <v>#DIV/0!</v>
      </c>
      <c r="AO122" s="41">
        <f aca="true" t="shared" si="72" ref="AO122:AO128">(AG122-K122)/K122</f>
        <v>0.8133333333333334</v>
      </c>
      <c r="AP122" s="52">
        <v>1</v>
      </c>
      <c r="AQ122" s="53">
        <v>1</v>
      </c>
      <c r="AR122" s="26">
        <v>294</v>
      </c>
      <c r="AS122" s="42">
        <f aca="true" t="shared" si="73" ref="AS122:AS128">AR122*$H122</f>
        <v>294</v>
      </c>
      <c r="AT122" s="43">
        <f aca="true" t="shared" si="74" ref="AT122:AT128">AR122/$G122</f>
        <v>0.17927922434294774</v>
      </c>
      <c r="AU122" s="44"/>
      <c r="AV122" s="26">
        <v>0</v>
      </c>
      <c r="AW122" s="42">
        <f aca="true" t="shared" si="75" ref="AW122:AW128">AV122*$AQ122</f>
        <v>0</v>
      </c>
      <c r="AX122" s="43">
        <f aca="true" t="shared" si="76" ref="AX122:AX128">AV122/$G122</f>
        <v>0</v>
      </c>
      <c r="AY122" s="45"/>
      <c r="AZ122"/>
      <c r="BA122"/>
      <c r="BB122"/>
    </row>
    <row r="123" spans="1:54" s="26" customFormat="1" ht="15.75">
      <c r="A123" s="46"/>
      <c r="C123" s="26" t="s">
        <v>52</v>
      </c>
      <c r="D123" s="27">
        <v>1697</v>
      </c>
      <c r="E123" s="28">
        <v>37164280</v>
      </c>
      <c r="F123" s="29"/>
      <c r="G123" s="28">
        <v>853.2</v>
      </c>
      <c r="H123" s="48">
        <v>1</v>
      </c>
      <c r="I123" s="49">
        <v>1</v>
      </c>
      <c r="J123" s="32">
        <v>14</v>
      </c>
      <c r="K123" s="33">
        <f t="shared" si="60"/>
        <v>14</v>
      </c>
      <c r="L123" s="34">
        <f t="shared" si="61"/>
        <v>0.016408813877168308</v>
      </c>
      <c r="M123" s="35"/>
      <c r="N123" s="32">
        <v>0</v>
      </c>
      <c r="O123" s="36">
        <f t="shared" si="62"/>
        <v>0</v>
      </c>
      <c r="P123" s="34"/>
      <c r="Q123" s="37"/>
      <c r="R123" s="50">
        <v>1</v>
      </c>
      <c r="S123" s="51">
        <v>1</v>
      </c>
      <c r="T123" s="32">
        <v>14</v>
      </c>
      <c r="U123" s="36">
        <f t="shared" si="63"/>
        <v>14</v>
      </c>
      <c r="V123" s="34">
        <f t="shared" si="64"/>
        <v>0.016408813877168308</v>
      </c>
      <c r="W123" s="34"/>
      <c r="X123" s="39">
        <v>0</v>
      </c>
      <c r="Y123" s="36">
        <f t="shared" si="65"/>
        <v>0</v>
      </c>
      <c r="Z123" s="40">
        <f t="shared" si="66"/>
        <v>0</v>
      </c>
      <c r="AA123" s="34"/>
      <c r="AB123" s="34"/>
      <c r="AC123" s="34"/>
      <c r="AD123" s="50">
        <v>1</v>
      </c>
      <c r="AE123" s="51">
        <v>1</v>
      </c>
      <c r="AF123" s="32">
        <v>77</v>
      </c>
      <c r="AG123" s="36">
        <f t="shared" si="67"/>
        <v>77</v>
      </c>
      <c r="AH123" s="34">
        <f t="shared" si="68"/>
        <v>0.09024847632442569</v>
      </c>
      <c r="AI123" s="35"/>
      <c r="AJ123" s="32">
        <v>0</v>
      </c>
      <c r="AK123" s="36">
        <f t="shared" si="69"/>
        <v>0</v>
      </c>
      <c r="AL123" s="34">
        <f t="shared" si="70"/>
        <v>0</v>
      </c>
      <c r="AM123" s="35"/>
      <c r="AN123" s="35" t="e">
        <f t="shared" si="71"/>
        <v>#DIV/0!</v>
      </c>
      <c r="AO123" s="41">
        <f t="shared" si="72"/>
        <v>4.5</v>
      </c>
      <c r="AP123" s="52">
        <v>1</v>
      </c>
      <c r="AQ123" s="53">
        <v>1</v>
      </c>
      <c r="AR123" s="26">
        <v>77</v>
      </c>
      <c r="AS123" s="42">
        <f t="shared" si="73"/>
        <v>77</v>
      </c>
      <c r="AT123" s="43">
        <f t="shared" si="74"/>
        <v>0.09024847632442569</v>
      </c>
      <c r="AU123" s="44"/>
      <c r="AV123" s="26">
        <v>0</v>
      </c>
      <c r="AW123" s="42">
        <f t="shared" si="75"/>
        <v>0</v>
      </c>
      <c r="AX123" s="43">
        <f t="shared" si="76"/>
        <v>0</v>
      </c>
      <c r="AY123" s="45"/>
      <c r="AZ123"/>
      <c r="BA123"/>
      <c r="BB123"/>
    </row>
    <row r="124" spans="1:54" s="26" customFormat="1" ht="15.75">
      <c r="A124" s="46"/>
      <c r="C124" s="26" t="s">
        <v>52</v>
      </c>
      <c r="D124" s="27">
        <v>1698</v>
      </c>
      <c r="E124" s="28">
        <v>28092450</v>
      </c>
      <c r="F124" s="29"/>
      <c r="G124" s="28">
        <v>644.9</v>
      </c>
      <c r="H124" s="48">
        <v>1</v>
      </c>
      <c r="I124" s="49">
        <v>1</v>
      </c>
      <c r="J124" s="32">
        <v>3419</v>
      </c>
      <c r="K124" s="33">
        <f t="shared" si="60"/>
        <v>3419</v>
      </c>
      <c r="L124" s="34">
        <f t="shared" si="61"/>
        <v>5.301597146844472</v>
      </c>
      <c r="M124" s="35"/>
      <c r="N124" s="32">
        <v>3</v>
      </c>
      <c r="O124" s="36">
        <f t="shared" si="62"/>
        <v>3</v>
      </c>
      <c r="P124" s="34"/>
      <c r="Q124" s="37"/>
      <c r="R124" s="50">
        <v>1</v>
      </c>
      <c r="S124" s="51">
        <v>1</v>
      </c>
      <c r="T124" s="32">
        <v>4177</v>
      </c>
      <c r="U124" s="36">
        <f t="shared" si="63"/>
        <v>4177</v>
      </c>
      <c r="V124" s="34">
        <f t="shared" si="64"/>
        <v>6.476973174135525</v>
      </c>
      <c r="W124" s="34"/>
      <c r="X124" s="39">
        <v>0</v>
      </c>
      <c r="Y124" s="36">
        <f t="shared" si="65"/>
        <v>0</v>
      </c>
      <c r="Z124" s="40">
        <f t="shared" si="66"/>
        <v>0</v>
      </c>
      <c r="AA124" s="34"/>
      <c r="AB124" s="34"/>
      <c r="AC124" s="34"/>
      <c r="AD124" s="50">
        <v>1</v>
      </c>
      <c r="AE124" s="51">
        <v>1</v>
      </c>
      <c r="AF124" s="32">
        <v>8447</v>
      </c>
      <c r="AG124" s="36">
        <f t="shared" si="67"/>
        <v>8447</v>
      </c>
      <c r="AH124" s="34">
        <f t="shared" si="68"/>
        <v>13.098154752674834</v>
      </c>
      <c r="AI124" s="35"/>
      <c r="AJ124" s="32">
        <v>0</v>
      </c>
      <c r="AK124" s="36">
        <f t="shared" si="69"/>
        <v>0</v>
      </c>
      <c r="AL124" s="34">
        <f t="shared" si="70"/>
        <v>0</v>
      </c>
      <c r="AM124" s="35"/>
      <c r="AN124" s="35" t="e">
        <f t="shared" si="71"/>
        <v>#DIV/0!</v>
      </c>
      <c r="AO124" s="41">
        <f t="shared" si="72"/>
        <v>1.4706054401871893</v>
      </c>
      <c r="AP124" s="52">
        <v>1</v>
      </c>
      <c r="AQ124" s="53">
        <v>1</v>
      </c>
      <c r="AR124" s="26">
        <v>9370</v>
      </c>
      <c r="AS124" s="42">
        <f t="shared" si="73"/>
        <v>9370</v>
      </c>
      <c r="AT124" s="43">
        <f t="shared" si="74"/>
        <v>14.529384400682277</v>
      </c>
      <c r="AU124" s="44"/>
      <c r="AV124" s="26">
        <v>0</v>
      </c>
      <c r="AW124" s="42">
        <f t="shared" si="75"/>
        <v>0</v>
      </c>
      <c r="AX124" s="43">
        <f t="shared" si="76"/>
        <v>0</v>
      </c>
      <c r="AY124" s="45"/>
      <c r="AZ124"/>
      <c r="BA124"/>
      <c r="BB124"/>
    </row>
    <row r="125" spans="1:54" s="26" customFormat="1" ht="15.75">
      <c r="A125" s="46"/>
      <c r="C125" s="26" t="s">
        <v>52</v>
      </c>
      <c r="D125" s="27">
        <v>1700</v>
      </c>
      <c r="E125" s="28">
        <v>104916800</v>
      </c>
      <c r="F125" s="29"/>
      <c r="G125" s="28">
        <v>2408.6</v>
      </c>
      <c r="H125" s="30">
        <v>0</v>
      </c>
      <c r="I125" s="31">
        <v>0</v>
      </c>
      <c r="J125" s="32">
        <v>1689</v>
      </c>
      <c r="K125" s="33">
        <f t="shared" si="60"/>
        <v>0</v>
      </c>
      <c r="L125" s="34">
        <f t="shared" si="61"/>
        <v>0.7012372332475297</v>
      </c>
      <c r="M125" s="35"/>
      <c r="N125" s="32">
        <v>1699</v>
      </c>
      <c r="O125" s="36">
        <f t="shared" si="62"/>
        <v>0</v>
      </c>
      <c r="P125" s="34"/>
      <c r="Q125" s="37"/>
      <c r="R125" s="38">
        <v>0</v>
      </c>
      <c r="S125" s="31">
        <v>0</v>
      </c>
      <c r="T125" s="47">
        <v>1927</v>
      </c>
      <c r="U125" s="36">
        <f t="shared" si="63"/>
        <v>0</v>
      </c>
      <c r="V125" s="34">
        <f t="shared" si="64"/>
        <v>0.8000498214730549</v>
      </c>
      <c r="W125" s="34"/>
      <c r="X125" s="39">
        <v>1626</v>
      </c>
      <c r="Y125" s="36">
        <f t="shared" si="65"/>
        <v>0</v>
      </c>
      <c r="Z125" s="40">
        <f t="shared" si="66"/>
        <v>0.6750809598937142</v>
      </c>
      <c r="AA125" s="34"/>
      <c r="AB125" s="34"/>
      <c r="AC125" s="34"/>
      <c r="AD125" s="38">
        <v>0</v>
      </c>
      <c r="AE125" s="31">
        <v>0</v>
      </c>
      <c r="AF125" s="32">
        <v>3607</v>
      </c>
      <c r="AG125" s="36">
        <f t="shared" si="67"/>
        <v>0</v>
      </c>
      <c r="AH125" s="34">
        <f t="shared" si="68"/>
        <v>1.4975504442414682</v>
      </c>
      <c r="AI125" s="35"/>
      <c r="AJ125" s="32">
        <v>1781</v>
      </c>
      <c r="AK125" s="36">
        <f t="shared" si="69"/>
        <v>0</v>
      </c>
      <c r="AL125" s="34">
        <f t="shared" si="70"/>
        <v>0.7394336959229428</v>
      </c>
      <c r="AM125" s="35"/>
      <c r="AN125" s="35" t="e">
        <f t="shared" si="71"/>
        <v>#DIV/0!</v>
      </c>
      <c r="AO125" s="41" t="e">
        <f t="shared" si="72"/>
        <v>#DIV/0!</v>
      </c>
      <c r="AP125" s="194"/>
      <c r="AQ125" s="195"/>
      <c r="AR125" s="26">
        <v>3677</v>
      </c>
      <c r="AS125" s="42">
        <f t="shared" si="73"/>
        <v>0</v>
      </c>
      <c r="AT125" s="43">
        <f t="shared" si="74"/>
        <v>1.526612970190152</v>
      </c>
      <c r="AU125" s="44"/>
      <c r="AV125" s="26">
        <v>1787</v>
      </c>
      <c r="AW125" s="42">
        <f t="shared" si="75"/>
        <v>0</v>
      </c>
      <c r="AX125" s="43">
        <f t="shared" si="76"/>
        <v>0.7419247695756872</v>
      </c>
      <c r="AY125" s="45"/>
      <c r="AZ125"/>
      <c r="BA125"/>
      <c r="BB125"/>
    </row>
    <row r="126" spans="1:54" s="26" customFormat="1" ht="15.75">
      <c r="A126" s="46"/>
      <c r="C126" s="26" t="s">
        <v>52</v>
      </c>
      <c r="D126" s="27">
        <v>1701</v>
      </c>
      <c r="E126" s="28">
        <v>40622580</v>
      </c>
      <c r="F126" s="29"/>
      <c r="G126" s="28">
        <v>932.6</v>
      </c>
      <c r="H126" s="48">
        <v>1</v>
      </c>
      <c r="I126" s="49">
        <v>1</v>
      </c>
      <c r="J126" s="32">
        <v>5690</v>
      </c>
      <c r="K126" s="33">
        <f t="shared" si="60"/>
        <v>5690</v>
      </c>
      <c r="L126" s="34">
        <f t="shared" si="61"/>
        <v>6.101222389019944</v>
      </c>
      <c r="M126" s="35"/>
      <c r="N126" s="32">
        <v>576</v>
      </c>
      <c r="O126" s="36">
        <f t="shared" si="62"/>
        <v>576</v>
      </c>
      <c r="P126" s="34"/>
      <c r="Q126" s="37"/>
      <c r="R126" s="50">
        <v>1</v>
      </c>
      <c r="S126" s="51">
        <v>1</v>
      </c>
      <c r="T126" s="47">
        <v>7122</v>
      </c>
      <c r="U126" s="36">
        <f t="shared" si="63"/>
        <v>7122</v>
      </c>
      <c r="V126" s="34">
        <f t="shared" si="64"/>
        <v>7.636714561441132</v>
      </c>
      <c r="W126" s="34"/>
      <c r="X126" s="39">
        <v>494</v>
      </c>
      <c r="Y126" s="36">
        <f t="shared" si="65"/>
        <v>494</v>
      </c>
      <c r="Z126" s="40">
        <f t="shared" si="66"/>
        <v>0.5297019086425048</v>
      </c>
      <c r="AA126" s="34"/>
      <c r="AB126" s="34"/>
      <c r="AC126" s="34"/>
      <c r="AD126" s="50">
        <v>1</v>
      </c>
      <c r="AE126" s="51">
        <v>1</v>
      </c>
      <c r="AF126" s="32">
        <v>9456</v>
      </c>
      <c r="AG126" s="36">
        <f t="shared" si="67"/>
        <v>9456</v>
      </c>
      <c r="AH126" s="34">
        <f t="shared" si="68"/>
        <v>10.139395239116448</v>
      </c>
      <c r="AI126" s="35"/>
      <c r="AJ126" s="32">
        <v>523</v>
      </c>
      <c r="AK126" s="36">
        <f t="shared" si="69"/>
        <v>523</v>
      </c>
      <c r="AL126" s="34">
        <f t="shared" si="70"/>
        <v>0.5607977696761741</v>
      </c>
      <c r="AM126" s="35"/>
      <c r="AN126" s="35">
        <f t="shared" si="71"/>
        <v>18.080305927342256</v>
      </c>
      <c r="AO126" s="41">
        <f t="shared" si="72"/>
        <v>0.6618629173989455</v>
      </c>
      <c r="AP126" s="52">
        <v>1</v>
      </c>
      <c r="AQ126" s="53">
        <v>1</v>
      </c>
      <c r="AR126" s="26">
        <v>9538</v>
      </c>
      <c r="AS126" s="42">
        <f t="shared" si="73"/>
        <v>9538</v>
      </c>
      <c r="AT126" s="43">
        <f t="shared" si="74"/>
        <v>10.227321466866824</v>
      </c>
      <c r="AU126" s="44"/>
      <c r="AV126" s="26">
        <v>524</v>
      </c>
      <c r="AW126" s="42">
        <f t="shared" si="75"/>
        <v>524</v>
      </c>
      <c r="AX126" s="43">
        <f t="shared" si="76"/>
        <v>0.5618700407463006</v>
      </c>
      <c r="AY126" s="45"/>
      <c r="AZ126"/>
      <c r="BA126"/>
      <c r="BB126"/>
    </row>
    <row r="127" spans="1:54" s="26" customFormat="1" ht="15.75">
      <c r="A127" s="46"/>
      <c r="C127" s="26" t="s">
        <v>52</v>
      </c>
      <c r="D127" s="27">
        <v>1702</v>
      </c>
      <c r="E127" s="28">
        <v>38661660</v>
      </c>
      <c r="F127" s="29"/>
      <c r="G127" s="28">
        <v>887.5</v>
      </c>
      <c r="H127" s="48">
        <v>1</v>
      </c>
      <c r="I127" s="49">
        <v>1</v>
      </c>
      <c r="J127" s="32">
        <v>11720</v>
      </c>
      <c r="K127" s="33">
        <f t="shared" si="60"/>
        <v>11720</v>
      </c>
      <c r="L127" s="34">
        <f t="shared" si="61"/>
        <v>13.205633802816902</v>
      </c>
      <c r="M127" s="35"/>
      <c r="N127" s="32">
        <v>1006</v>
      </c>
      <c r="O127" s="36">
        <f t="shared" si="62"/>
        <v>1006</v>
      </c>
      <c r="P127" s="34"/>
      <c r="Q127" s="37"/>
      <c r="R127" s="50">
        <v>1</v>
      </c>
      <c r="S127" s="51">
        <v>1</v>
      </c>
      <c r="T127" s="47">
        <v>13004</v>
      </c>
      <c r="U127" s="36">
        <f t="shared" si="63"/>
        <v>13004</v>
      </c>
      <c r="V127" s="34">
        <f t="shared" si="64"/>
        <v>14.652394366197184</v>
      </c>
      <c r="W127" s="34"/>
      <c r="X127" s="39">
        <v>1003</v>
      </c>
      <c r="Y127" s="36">
        <f t="shared" si="65"/>
        <v>1003</v>
      </c>
      <c r="Z127" s="40">
        <f t="shared" si="66"/>
        <v>1.1301408450704225</v>
      </c>
      <c r="AA127" s="34"/>
      <c r="AB127" s="34"/>
      <c r="AC127" s="34"/>
      <c r="AD127" s="50">
        <v>1</v>
      </c>
      <c r="AE127" s="51">
        <v>1</v>
      </c>
      <c r="AF127" s="32">
        <v>18774</v>
      </c>
      <c r="AG127" s="36">
        <f t="shared" si="67"/>
        <v>18774</v>
      </c>
      <c r="AH127" s="34">
        <f t="shared" si="68"/>
        <v>21.153802816901408</v>
      </c>
      <c r="AI127" s="35"/>
      <c r="AJ127" s="32">
        <v>1025</v>
      </c>
      <c r="AK127" s="36">
        <f t="shared" si="69"/>
        <v>1025</v>
      </c>
      <c r="AL127" s="34">
        <f t="shared" si="70"/>
        <v>1.1549295774647887</v>
      </c>
      <c r="AM127" s="35"/>
      <c r="AN127" s="35">
        <f t="shared" si="71"/>
        <v>18.31609756097561</v>
      </c>
      <c r="AO127" s="41">
        <f t="shared" si="72"/>
        <v>0.601877133105802</v>
      </c>
      <c r="AP127" s="52">
        <v>1</v>
      </c>
      <c r="AQ127" s="53">
        <v>1</v>
      </c>
      <c r="AR127" s="26">
        <v>20367</v>
      </c>
      <c r="AS127" s="42">
        <f t="shared" si="73"/>
        <v>20367</v>
      </c>
      <c r="AT127" s="43">
        <f t="shared" si="74"/>
        <v>22.948732394366196</v>
      </c>
      <c r="AU127" s="44"/>
      <c r="AV127" s="26">
        <v>1027</v>
      </c>
      <c r="AW127" s="42">
        <f t="shared" si="75"/>
        <v>1027</v>
      </c>
      <c r="AX127" s="43">
        <f t="shared" si="76"/>
        <v>1.1571830985915492</v>
      </c>
      <c r="AY127" s="45"/>
      <c r="AZ127"/>
      <c r="BA127"/>
      <c r="BB127"/>
    </row>
    <row r="128" spans="1:54" s="26" customFormat="1" ht="15.75">
      <c r="A128" s="46"/>
      <c r="C128" s="26" t="s">
        <v>52</v>
      </c>
      <c r="D128" s="27">
        <v>1675</v>
      </c>
      <c r="E128" s="28">
        <v>41936080</v>
      </c>
      <c r="F128" s="29"/>
      <c r="G128" s="28">
        <v>962.7</v>
      </c>
      <c r="H128" s="30">
        <v>0</v>
      </c>
      <c r="I128" s="31">
        <v>0</v>
      </c>
      <c r="J128" s="32">
        <v>738</v>
      </c>
      <c r="K128" s="33">
        <f t="shared" si="60"/>
        <v>0</v>
      </c>
      <c r="L128" s="34">
        <f t="shared" si="61"/>
        <v>0.7665939545029604</v>
      </c>
      <c r="M128" s="35"/>
      <c r="N128" s="32">
        <v>1508</v>
      </c>
      <c r="O128" s="36">
        <f t="shared" si="62"/>
        <v>0</v>
      </c>
      <c r="P128" s="34"/>
      <c r="Q128" s="37"/>
      <c r="R128" s="38">
        <v>0</v>
      </c>
      <c r="S128" s="31">
        <v>0</v>
      </c>
      <c r="T128" s="47">
        <v>798</v>
      </c>
      <c r="U128" s="36">
        <f t="shared" si="63"/>
        <v>0</v>
      </c>
      <c r="V128" s="34">
        <f t="shared" si="64"/>
        <v>0.8289186662511685</v>
      </c>
      <c r="W128" s="34"/>
      <c r="X128" s="39">
        <v>1504</v>
      </c>
      <c r="Y128" s="36">
        <f t="shared" si="65"/>
        <v>0</v>
      </c>
      <c r="Z128" s="40">
        <f t="shared" si="66"/>
        <v>1.562272774488418</v>
      </c>
      <c r="AA128" s="34"/>
      <c r="AB128" s="34"/>
      <c r="AC128" s="34"/>
      <c r="AD128" s="38">
        <v>0</v>
      </c>
      <c r="AE128" s="31">
        <v>0</v>
      </c>
      <c r="AF128" s="32">
        <v>1085</v>
      </c>
      <c r="AG128" s="36">
        <f t="shared" si="67"/>
        <v>0</v>
      </c>
      <c r="AH128" s="34">
        <f t="shared" si="68"/>
        <v>1.1270385374467642</v>
      </c>
      <c r="AI128" s="35"/>
      <c r="AJ128" s="32">
        <v>2062</v>
      </c>
      <c r="AK128" s="36">
        <f t="shared" si="69"/>
        <v>0</v>
      </c>
      <c r="AL128" s="34">
        <f t="shared" si="70"/>
        <v>2.141892593746754</v>
      </c>
      <c r="AM128" s="35"/>
      <c r="AN128" s="35" t="e">
        <f t="shared" si="71"/>
        <v>#DIV/0!</v>
      </c>
      <c r="AO128" s="41" t="e">
        <f t="shared" si="72"/>
        <v>#DIV/0!</v>
      </c>
      <c r="AP128" s="194"/>
      <c r="AQ128" s="195"/>
      <c r="AR128" s="26">
        <v>1094</v>
      </c>
      <c r="AS128" s="42">
        <f t="shared" si="73"/>
        <v>0</v>
      </c>
      <c r="AT128" s="43">
        <f t="shared" si="74"/>
        <v>1.1363872442089955</v>
      </c>
      <c r="AU128" s="44"/>
      <c r="AV128" s="26">
        <v>2305</v>
      </c>
      <c r="AW128" s="42">
        <f t="shared" si="75"/>
        <v>0</v>
      </c>
      <c r="AX128" s="43">
        <f t="shared" si="76"/>
        <v>2.394307676326997</v>
      </c>
      <c r="AY128" s="45"/>
      <c r="AZ128"/>
      <c r="BA128"/>
      <c r="BB128"/>
    </row>
    <row r="129" spans="1:54" s="26" customFormat="1" ht="15.75">
      <c r="A129" s="46"/>
      <c r="D129" s="27"/>
      <c r="E129" s="28"/>
      <c r="F129" s="29"/>
      <c r="G129" s="28"/>
      <c r="H129" s="54"/>
      <c r="I129" s="55"/>
      <c r="J129" s="32"/>
      <c r="K129" s="33"/>
      <c r="L129" s="34"/>
      <c r="M129" s="35"/>
      <c r="N129" s="32"/>
      <c r="O129" s="36"/>
      <c r="P129" s="34"/>
      <c r="Q129" s="37"/>
      <c r="R129" s="56"/>
      <c r="S129" s="57"/>
      <c r="T129" s="32"/>
      <c r="U129" s="34"/>
      <c r="V129" s="34"/>
      <c r="W129" s="34"/>
      <c r="X129" s="39"/>
      <c r="Y129" s="34"/>
      <c r="Z129" s="34"/>
      <c r="AA129" s="34"/>
      <c r="AB129" s="34"/>
      <c r="AC129" s="34"/>
      <c r="AD129" s="56"/>
      <c r="AE129" s="57"/>
      <c r="AF129" s="32"/>
      <c r="AG129" s="36"/>
      <c r="AH129" s="34"/>
      <c r="AI129" s="35"/>
      <c r="AJ129" s="32"/>
      <c r="AK129" s="36"/>
      <c r="AL129" s="34"/>
      <c r="AM129" s="35"/>
      <c r="AN129" s="35"/>
      <c r="AO129" s="41"/>
      <c r="AP129" s="58"/>
      <c r="AQ129" s="59"/>
      <c r="AS129" s="42"/>
      <c r="AT129" s="43"/>
      <c r="AU129" s="44"/>
      <c r="AW129" s="42"/>
      <c r="AX129" s="43"/>
      <c r="AY129" s="45"/>
      <c r="AZ129"/>
      <c r="BA129"/>
      <c r="BB129"/>
    </row>
    <row r="130" spans="1:51" s="61" customFormat="1" ht="15.75">
      <c r="A130" s="60"/>
      <c r="B130" s="61" t="s">
        <v>80</v>
      </c>
      <c r="D130" s="62"/>
      <c r="F130" s="63">
        <f>$G130/640</f>
        <v>13.014687500000003</v>
      </c>
      <c r="G130" s="61">
        <f>SUM(G122:G128)</f>
        <v>8329.400000000001</v>
      </c>
      <c r="H130" s="64"/>
      <c r="I130" s="65"/>
      <c r="J130" s="66">
        <f>SUM(J122:J128)</f>
        <v>23420</v>
      </c>
      <c r="K130" s="67">
        <f>SUM(K122:K128)</f>
        <v>20993</v>
      </c>
      <c r="L130" s="68">
        <f>J130/$G130</f>
        <v>2.8117271352078177</v>
      </c>
      <c r="M130" s="69">
        <f>K130/$G132</f>
        <v>7.6034045635639265</v>
      </c>
      <c r="N130" s="66">
        <f>SUM(N122:N128)</f>
        <v>4792</v>
      </c>
      <c r="O130" s="67">
        <f>SUM(O122:O128)</f>
        <v>1585</v>
      </c>
      <c r="P130" s="68">
        <f>N130/$G130</f>
        <v>0.5753115470502076</v>
      </c>
      <c r="Q130" s="70">
        <f>O130/G132</f>
        <v>0.5740673668960522</v>
      </c>
      <c r="R130" s="71"/>
      <c r="S130" s="72"/>
      <c r="T130" s="73">
        <f>SUM(T122:T129)</f>
        <v>27192</v>
      </c>
      <c r="U130" s="74">
        <f>SUM(U122:U129)</f>
        <v>24467</v>
      </c>
      <c r="V130" s="73">
        <f>SUM(V122:V129)</f>
        <v>30.502928395386945</v>
      </c>
      <c r="W130" s="69">
        <f>U130/$G132</f>
        <v>8.861644331763854</v>
      </c>
      <c r="X130" s="73">
        <f>SUM(X122:X129)</f>
        <v>4627</v>
      </c>
      <c r="Y130" s="73">
        <f>SUM(Y122:Y128)</f>
        <v>1497</v>
      </c>
      <c r="Z130" s="68">
        <f>X130/G130</f>
        <v>0.5555021970370013</v>
      </c>
      <c r="AA130" s="69">
        <f>Y130/G132</f>
        <v>0.5421948569358928</v>
      </c>
      <c r="AB130" s="68"/>
      <c r="AC130" s="68"/>
      <c r="AD130" s="71"/>
      <c r="AE130" s="72"/>
      <c r="AF130" s="66">
        <f>SUM(AF122:AF128)</f>
        <v>41718</v>
      </c>
      <c r="AG130" s="67">
        <f>SUM(AG122:AG129)</f>
        <v>37026</v>
      </c>
      <c r="AH130" s="68">
        <f>AF130/$G130</f>
        <v>5.008524023339015</v>
      </c>
      <c r="AI130" s="69">
        <f>AG130/$G132</f>
        <v>13.410358565737052</v>
      </c>
      <c r="AJ130" s="66">
        <f>SUM(AJ122:AJ128)</f>
        <v>5391</v>
      </c>
      <c r="AK130" s="67">
        <f>SUM(AK122:AK128)</f>
        <v>1548</v>
      </c>
      <c r="AL130" s="68">
        <f>AJ130/$G130</f>
        <v>0.6472254904314836</v>
      </c>
      <c r="AM130" s="69">
        <f>AK130/$G132</f>
        <v>0.5606664252082578</v>
      </c>
      <c r="AN130" s="69">
        <f>SUM(AG130/AK130)</f>
        <v>23.91860465116279</v>
      </c>
      <c r="AO130" s="75">
        <f>SUM(AG130-K130)/K130</f>
        <v>0.7637307673986566</v>
      </c>
      <c r="AP130" s="76"/>
      <c r="AQ130" s="77"/>
      <c r="AR130" s="61">
        <f>SUM(AR122:AR128)</f>
        <v>44417</v>
      </c>
      <c r="AS130" s="78">
        <f>SUM(AS122:AS128)</f>
        <v>39646</v>
      </c>
      <c r="AT130" s="63">
        <f>AR130/$G130</f>
        <v>5.3325569668883706</v>
      </c>
      <c r="AU130" s="79">
        <f>AS130/$G132</f>
        <v>14.35929011227816</v>
      </c>
      <c r="AV130" s="61">
        <f>SUM(AV122:AV128)</f>
        <v>5643</v>
      </c>
      <c r="AW130" s="78">
        <f>SUM(AW122:AW128)</f>
        <v>1551</v>
      </c>
      <c r="AX130" s="63">
        <f>AV130/$G130</f>
        <v>0.6774797704516531</v>
      </c>
      <c r="AY130" s="80">
        <f>AW130/$G132</f>
        <v>0.5617529880478087</v>
      </c>
    </row>
    <row r="131" spans="1:54" s="26" customFormat="1" ht="15.75">
      <c r="A131" s="46"/>
      <c r="D131" s="27"/>
      <c r="E131" s="28"/>
      <c r="F131" s="29"/>
      <c r="G131" s="28"/>
      <c r="H131" s="54"/>
      <c r="I131" s="55"/>
      <c r="J131" s="32"/>
      <c r="K131" s="33"/>
      <c r="L131" s="34"/>
      <c r="M131" s="35"/>
      <c r="N131" s="32"/>
      <c r="O131" s="36"/>
      <c r="P131" s="34"/>
      <c r="Q131" s="37"/>
      <c r="R131" s="56"/>
      <c r="S131" s="57"/>
      <c r="T131" s="32"/>
      <c r="U131" s="34"/>
      <c r="V131" s="34"/>
      <c r="W131" s="34"/>
      <c r="X131" s="39"/>
      <c r="Y131" s="34"/>
      <c r="Z131" s="34"/>
      <c r="AA131" s="34"/>
      <c r="AB131" s="34"/>
      <c r="AC131" s="34"/>
      <c r="AD131" s="56"/>
      <c r="AE131" s="57"/>
      <c r="AF131" s="32"/>
      <c r="AG131" s="36"/>
      <c r="AH131" s="34"/>
      <c r="AI131" s="35"/>
      <c r="AJ131" s="32"/>
      <c r="AK131" s="36"/>
      <c r="AL131" s="34"/>
      <c r="AM131" s="35"/>
      <c r="AN131" s="35"/>
      <c r="AO131" s="41"/>
      <c r="AP131" s="58"/>
      <c r="AQ131" s="59"/>
      <c r="AS131" s="42"/>
      <c r="AT131" s="43"/>
      <c r="AU131" s="35"/>
      <c r="AW131" s="42"/>
      <c r="AX131" s="43"/>
      <c r="AY131" s="45"/>
      <c r="AZ131"/>
      <c r="BA131"/>
      <c r="BB131"/>
    </row>
    <row r="132" spans="1:51" s="25" customFormat="1" ht="15.75">
      <c r="A132" s="46"/>
      <c r="B132" s="25" t="s">
        <v>81</v>
      </c>
      <c r="D132" s="81"/>
      <c r="E132" s="82"/>
      <c r="F132" s="83">
        <v>4.3</v>
      </c>
      <c r="G132" s="82">
        <v>2761</v>
      </c>
      <c r="H132" s="84"/>
      <c r="I132" s="85"/>
      <c r="K132" s="86">
        <v>2761</v>
      </c>
      <c r="L132" s="87">
        <v>20271</v>
      </c>
      <c r="M132" s="87"/>
      <c r="N132" s="86">
        <v>7.3</v>
      </c>
      <c r="O132" s="88"/>
      <c r="P132" s="87">
        <v>0</v>
      </c>
      <c r="Q132" s="89"/>
      <c r="R132" s="90"/>
      <c r="S132" s="91"/>
      <c r="U132" s="87"/>
      <c r="V132" s="87"/>
      <c r="W132" s="87"/>
      <c r="X132" s="88"/>
      <c r="Y132" s="87"/>
      <c r="Z132" s="87"/>
      <c r="AA132" s="87"/>
      <c r="AB132" s="87"/>
      <c r="AC132" s="87"/>
      <c r="AD132" s="90"/>
      <c r="AE132" s="91"/>
      <c r="AG132" s="86">
        <v>0</v>
      </c>
      <c r="AI132" s="198">
        <v>35996</v>
      </c>
      <c r="AJ132" s="86">
        <v>13</v>
      </c>
      <c r="AK132" s="88"/>
      <c r="AM132" s="87">
        <v>0</v>
      </c>
      <c r="AN132" s="87">
        <v>77.6</v>
      </c>
      <c r="AO132" s="92">
        <v>0</v>
      </c>
      <c r="AP132" s="93"/>
      <c r="AQ132" s="84"/>
      <c r="AR132" s="25">
        <v>77.6</v>
      </c>
      <c r="AT132" s="94"/>
      <c r="AU132" s="94"/>
      <c r="AX132" s="94"/>
      <c r="AY132" s="95"/>
    </row>
    <row r="133" spans="1:54" s="26" customFormat="1" ht="16.5" thickBot="1">
      <c r="A133" s="46"/>
      <c r="D133" s="27"/>
      <c r="E133" s="28"/>
      <c r="F133" s="29"/>
      <c r="G133" s="28"/>
      <c r="H133" s="54"/>
      <c r="I133" s="55"/>
      <c r="J133" s="32"/>
      <c r="K133" s="33"/>
      <c r="L133" s="34"/>
      <c r="M133" s="35"/>
      <c r="N133" s="32"/>
      <c r="O133" s="36"/>
      <c r="P133" s="34"/>
      <c r="Q133" s="37"/>
      <c r="R133" s="56"/>
      <c r="S133" s="57"/>
      <c r="T133" s="32"/>
      <c r="U133" s="34"/>
      <c r="V133" s="34"/>
      <c r="W133" s="34"/>
      <c r="X133" s="39"/>
      <c r="Y133" s="34"/>
      <c r="Z133" s="34"/>
      <c r="AA133" s="34"/>
      <c r="AB133" s="34"/>
      <c r="AC133" s="34"/>
      <c r="AD133" s="56"/>
      <c r="AE133" s="57"/>
      <c r="AF133" s="32"/>
      <c r="AG133" s="36"/>
      <c r="AH133" s="34"/>
      <c r="AI133" s="35"/>
      <c r="AJ133" s="32"/>
      <c r="AK133" s="36"/>
      <c r="AL133" s="34"/>
      <c r="AM133" s="35"/>
      <c r="AN133" s="35"/>
      <c r="AO133" s="41"/>
      <c r="AP133" s="58"/>
      <c r="AQ133" s="59"/>
      <c r="AS133" s="42"/>
      <c r="AT133" s="43"/>
      <c r="AU133" s="44"/>
      <c r="AW133" s="42"/>
      <c r="AX133" s="43"/>
      <c r="AY133" s="45"/>
      <c r="AZ133"/>
      <c r="BA133"/>
      <c r="BB133"/>
    </row>
    <row r="134" spans="1:54" s="179" customFormat="1" ht="16.5" thickTop="1">
      <c r="A134" s="96"/>
      <c r="D134" s="149"/>
      <c r="E134" s="148"/>
      <c r="F134" s="150"/>
      <c r="G134" s="148"/>
      <c r="H134" s="180"/>
      <c r="I134" s="180"/>
      <c r="K134" s="152"/>
      <c r="L134" s="181"/>
      <c r="M134" s="182"/>
      <c r="O134" s="183"/>
      <c r="P134" s="181"/>
      <c r="Q134" s="184"/>
      <c r="R134" s="185"/>
      <c r="S134" s="186"/>
      <c r="U134" s="181"/>
      <c r="V134" s="181"/>
      <c r="W134" s="181"/>
      <c r="X134" s="187"/>
      <c r="Y134" s="181"/>
      <c r="Z134" s="181"/>
      <c r="AA134" s="181"/>
      <c r="AB134" s="181"/>
      <c r="AC134" s="181"/>
      <c r="AD134" s="185"/>
      <c r="AE134" s="186"/>
      <c r="AG134" s="183"/>
      <c r="AH134" s="181"/>
      <c r="AI134" s="182"/>
      <c r="AK134" s="183"/>
      <c r="AL134" s="181"/>
      <c r="AM134" s="182"/>
      <c r="AN134" s="182"/>
      <c r="AO134" s="188"/>
      <c r="AP134" s="189"/>
      <c r="AQ134" s="190"/>
      <c r="AS134" s="191"/>
      <c r="AT134" s="181"/>
      <c r="AU134" s="182"/>
      <c r="AW134" s="191"/>
      <c r="AX134" s="181"/>
      <c r="AY134" s="192"/>
      <c r="AZ134" s="193"/>
      <c r="BA134" s="193"/>
      <c r="BB134" s="193"/>
    </row>
    <row r="135" spans="1:54" s="26" customFormat="1" ht="15.75">
      <c r="A135" s="46"/>
      <c r="D135" s="27"/>
      <c r="E135" s="28"/>
      <c r="F135" s="29"/>
      <c r="G135" s="28"/>
      <c r="H135" s="54"/>
      <c r="I135" s="55"/>
      <c r="J135" s="32"/>
      <c r="K135" s="33"/>
      <c r="L135" s="34"/>
      <c r="M135" s="35"/>
      <c r="N135" s="32"/>
      <c r="O135" s="36"/>
      <c r="P135" s="34"/>
      <c r="Q135" s="37"/>
      <c r="R135" s="56"/>
      <c r="S135" s="57"/>
      <c r="T135" s="32"/>
      <c r="U135" s="34"/>
      <c r="V135" s="34"/>
      <c r="W135" s="34"/>
      <c r="X135" s="39"/>
      <c r="Y135" s="34"/>
      <c r="Z135" s="34"/>
      <c r="AA135" s="34"/>
      <c r="AB135" s="34"/>
      <c r="AC135" s="34"/>
      <c r="AD135" s="56"/>
      <c r="AE135" s="57"/>
      <c r="AF135" s="32"/>
      <c r="AG135" s="36"/>
      <c r="AH135" s="34"/>
      <c r="AI135" s="35"/>
      <c r="AJ135" s="32"/>
      <c r="AK135" s="36"/>
      <c r="AL135" s="34"/>
      <c r="AM135" s="35"/>
      <c r="AN135" s="35"/>
      <c r="AO135" s="41"/>
      <c r="AP135" s="58"/>
      <c r="AQ135" s="59"/>
      <c r="AS135" s="42"/>
      <c r="AT135" s="43"/>
      <c r="AU135" s="44"/>
      <c r="AW135" s="42"/>
      <c r="AX135" s="43"/>
      <c r="AY135" s="45"/>
      <c r="AZ135"/>
      <c r="BA135"/>
      <c r="BB135"/>
    </row>
    <row r="136" spans="1:54" s="26" customFormat="1" ht="15.75">
      <c r="A136" s="24">
        <v>36</v>
      </c>
      <c r="B136" s="25" t="s">
        <v>82</v>
      </c>
      <c r="C136" s="26" t="s">
        <v>52</v>
      </c>
      <c r="D136" s="27">
        <v>1683</v>
      </c>
      <c r="E136" s="28">
        <v>27878890</v>
      </c>
      <c r="F136" s="29"/>
      <c r="G136" s="28">
        <v>640</v>
      </c>
      <c r="H136" s="48">
        <v>1</v>
      </c>
      <c r="I136" s="49">
        <v>1</v>
      </c>
      <c r="J136" s="32">
        <v>7275</v>
      </c>
      <c r="K136" s="33">
        <f aca="true" t="shared" si="77" ref="K136:K144">J136*$H136</f>
        <v>7275</v>
      </c>
      <c r="L136" s="34">
        <f aca="true" t="shared" si="78" ref="L136:L144">J136/$G136</f>
        <v>11.3671875</v>
      </c>
      <c r="M136" s="35"/>
      <c r="N136" s="32">
        <v>2761</v>
      </c>
      <c r="O136" s="36">
        <f aca="true" t="shared" si="79" ref="O136:O144">N136*$I136</f>
        <v>2761</v>
      </c>
      <c r="P136" s="34"/>
      <c r="Q136" s="37"/>
      <c r="R136" s="50">
        <v>1</v>
      </c>
      <c r="S136" s="51">
        <v>1</v>
      </c>
      <c r="T136" s="32">
        <v>7557</v>
      </c>
      <c r="U136" s="36">
        <f aca="true" t="shared" si="80" ref="U136:U144">T136*R136</f>
        <v>7557</v>
      </c>
      <c r="V136" s="34">
        <f aca="true" t="shared" si="81" ref="V136:V144">T136/$G136</f>
        <v>11.8078125</v>
      </c>
      <c r="W136" s="34"/>
      <c r="X136" s="39">
        <v>3177</v>
      </c>
      <c r="Y136" s="36">
        <f aca="true" t="shared" si="82" ref="Y136:Y144">X136*S136</f>
        <v>3177</v>
      </c>
      <c r="Z136" s="40">
        <f aca="true" t="shared" si="83" ref="Z136:Z144">X136/$G136</f>
        <v>4.9640625</v>
      </c>
      <c r="AA136" s="34"/>
      <c r="AB136" s="34"/>
      <c r="AC136" s="34"/>
      <c r="AD136" s="50">
        <v>1</v>
      </c>
      <c r="AE136" s="51">
        <v>1</v>
      </c>
      <c r="AF136" s="32">
        <v>8906</v>
      </c>
      <c r="AG136" s="36">
        <f aca="true" t="shared" si="84" ref="AG136:AG144">AF136*AD136</f>
        <v>8906</v>
      </c>
      <c r="AH136" s="34">
        <f aca="true" t="shared" si="85" ref="AH136:AH144">AF136/$G136</f>
        <v>13.915625</v>
      </c>
      <c r="AI136" s="35"/>
      <c r="AJ136" s="32">
        <v>3974</v>
      </c>
      <c r="AK136" s="36">
        <f aca="true" t="shared" si="86" ref="AK136:AK144">AJ136*$I136</f>
        <v>3974</v>
      </c>
      <c r="AL136" s="34">
        <f aca="true" t="shared" si="87" ref="AL136:AL144">AJ136/$G136</f>
        <v>6.209375</v>
      </c>
      <c r="AM136" s="35"/>
      <c r="AN136" s="35">
        <f aca="true" t="shared" si="88" ref="AN136:AN144">AG136/AK136</f>
        <v>2.241066935078007</v>
      </c>
      <c r="AO136" s="41">
        <f aca="true" t="shared" si="89" ref="AO136:AO144">(AG136-K136)/K136</f>
        <v>0.22419243986254295</v>
      </c>
      <c r="AP136" s="52">
        <v>1</v>
      </c>
      <c r="AQ136" s="53">
        <v>1</v>
      </c>
      <c r="AR136" s="26">
        <v>9177</v>
      </c>
      <c r="AS136" s="42">
        <f aca="true" t="shared" si="90" ref="AS136:AS144">AR136*$H136</f>
        <v>9177</v>
      </c>
      <c r="AT136" s="43">
        <f aca="true" t="shared" si="91" ref="AT136:AT144">AR136/$G136</f>
        <v>14.3390625</v>
      </c>
      <c r="AU136" s="44"/>
      <c r="AV136" s="26">
        <v>4126</v>
      </c>
      <c r="AW136" s="42">
        <f aca="true" t="shared" si="92" ref="AW136:AW144">AV136*$AQ136</f>
        <v>4126</v>
      </c>
      <c r="AX136" s="43">
        <f aca="true" t="shared" si="93" ref="AX136:AX144">AV136/$G136</f>
        <v>6.446875</v>
      </c>
      <c r="AY136" s="45"/>
      <c r="AZ136"/>
      <c r="BA136"/>
      <c r="BB136"/>
    </row>
    <row r="137" spans="1:54" s="26" customFormat="1" ht="15.75">
      <c r="A137" s="46"/>
      <c r="C137" s="26" t="s">
        <v>52</v>
      </c>
      <c r="D137" s="27">
        <v>1690</v>
      </c>
      <c r="E137" s="28">
        <v>5293623</v>
      </c>
      <c r="F137" s="29"/>
      <c r="G137" s="28">
        <v>121.5</v>
      </c>
      <c r="H137" s="48">
        <v>1</v>
      </c>
      <c r="I137" s="49">
        <v>1</v>
      </c>
      <c r="J137" s="32">
        <v>3029</v>
      </c>
      <c r="K137" s="33">
        <f t="shared" si="77"/>
        <v>3029</v>
      </c>
      <c r="L137" s="34">
        <f t="shared" si="78"/>
        <v>24.930041152263374</v>
      </c>
      <c r="M137" s="35"/>
      <c r="N137" s="32">
        <v>396</v>
      </c>
      <c r="O137" s="36">
        <f t="shared" si="79"/>
        <v>396</v>
      </c>
      <c r="P137" s="34"/>
      <c r="Q137" s="37"/>
      <c r="R137" s="50">
        <v>1</v>
      </c>
      <c r="S137" s="51">
        <v>1</v>
      </c>
      <c r="T137" s="32">
        <v>2996</v>
      </c>
      <c r="U137" s="36">
        <f t="shared" si="80"/>
        <v>2996</v>
      </c>
      <c r="V137" s="34">
        <f t="shared" si="81"/>
        <v>24.65843621399177</v>
      </c>
      <c r="W137" s="34"/>
      <c r="X137" s="39">
        <v>394</v>
      </c>
      <c r="Y137" s="36">
        <f t="shared" si="82"/>
        <v>394</v>
      </c>
      <c r="Z137" s="40">
        <f t="shared" si="83"/>
        <v>3.242798353909465</v>
      </c>
      <c r="AA137" s="34"/>
      <c r="AB137" s="34"/>
      <c r="AC137" s="34"/>
      <c r="AD137" s="50">
        <v>1</v>
      </c>
      <c r="AE137" s="51">
        <v>1</v>
      </c>
      <c r="AF137" s="32">
        <v>4446</v>
      </c>
      <c r="AG137" s="36">
        <f t="shared" si="84"/>
        <v>4446</v>
      </c>
      <c r="AH137" s="34">
        <f t="shared" si="85"/>
        <v>36.592592592592595</v>
      </c>
      <c r="AI137" s="35"/>
      <c r="AJ137" s="32">
        <v>604</v>
      </c>
      <c r="AK137" s="36">
        <f t="shared" si="86"/>
        <v>604</v>
      </c>
      <c r="AL137" s="34">
        <f t="shared" si="87"/>
        <v>4.97119341563786</v>
      </c>
      <c r="AM137" s="35"/>
      <c r="AN137" s="35">
        <f t="shared" si="88"/>
        <v>7.360927152317881</v>
      </c>
      <c r="AO137" s="41">
        <f t="shared" si="89"/>
        <v>0.4678111587982833</v>
      </c>
      <c r="AP137" s="52">
        <v>1</v>
      </c>
      <c r="AQ137" s="53">
        <v>1</v>
      </c>
      <c r="AR137" s="26">
        <v>4889</v>
      </c>
      <c r="AS137" s="42">
        <f t="shared" si="90"/>
        <v>4889</v>
      </c>
      <c r="AT137" s="43">
        <f t="shared" si="91"/>
        <v>40.23868312757202</v>
      </c>
      <c r="AU137" s="44"/>
      <c r="AV137" s="26">
        <v>700</v>
      </c>
      <c r="AW137" s="42">
        <f t="shared" si="92"/>
        <v>700</v>
      </c>
      <c r="AX137" s="43">
        <f t="shared" si="93"/>
        <v>5.761316872427984</v>
      </c>
      <c r="AY137" s="45"/>
      <c r="AZ137"/>
      <c r="BA137"/>
      <c r="BB137"/>
    </row>
    <row r="138" spans="1:54" s="26" customFormat="1" ht="15.75">
      <c r="A138" s="46"/>
      <c r="C138" s="26" t="s">
        <v>52</v>
      </c>
      <c r="D138" s="27">
        <v>1691</v>
      </c>
      <c r="E138" s="28">
        <v>7281581</v>
      </c>
      <c r="F138" s="29"/>
      <c r="G138" s="28">
        <v>167.2</v>
      </c>
      <c r="H138" s="48">
        <v>1</v>
      </c>
      <c r="I138" s="49">
        <v>1</v>
      </c>
      <c r="J138" s="32">
        <v>5006</v>
      </c>
      <c r="K138" s="33">
        <f t="shared" si="77"/>
        <v>5006</v>
      </c>
      <c r="L138" s="34">
        <f t="shared" si="78"/>
        <v>29.94019138755981</v>
      </c>
      <c r="M138" s="35"/>
      <c r="N138" s="32">
        <v>548</v>
      </c>
      <c r="O138" s="36">
        <f t="shared" si="79"/>
        <v>548</v>
      </c>
      <c r="P138" s="34"/>
      <c r="Q138" s="37"/>
      <c r="R138" s="50">
        <v>1</v>
      </c>
      <c r="S138" s="51">
        <v>1</v>
      </c>
      <c r="T138" s="32">
        <v>5482</v>
      </c>
      <c r="U138" s="36">
        <f t="shared" si="80"/>
        <v>5482</v>
      </c>
      <c r="V138" s="34">
        <f t="shared" si="81"/>
        <v>32.78708133971292</v>
      </c>
      <c r="W138" s="34"/>
      <c r="X138" s="39">
        <v>543</v>
      </c>
      <c r="Y138" s="36">
        <f t="shared" si="82"/>
        <v>543</v>
      </c>
      <c r="Z138" s="40">
        <f t="shared" si="83"/>
        <v>3.2476076555023927</v>
      </c>
      <c r="AA138" s="34"/>
      <c r="AB138" s="34"/>
      <c r="AC138" s="34"/>
      <c r="AD138" s="50">
        <v>1</v>
      </c>
      <c r="AE138" s="51">
        <v>1</v>
      </c>
      <c r="AF138" s="32">
        <v>6957</v>
      </c>
      <c r="AG138" s="36">
        <f t="shared" si="84"/>
        <v>6957</v>
      </c>
      <c r="AH138" s="34">
        <f t="shared" si="85"/>
        <v>41.60885167464115</v>
      </c>
      <c r="AI138" s="35"/>
      <c r="AJ138" s="32">
        <v>545</v>
      </c>
      <c r="AK138" s="36">
        <f t="shared" si="86"/>
        <v>545</v>
      </c>
      <c r="AL138" s="34">
        <f t="shared" si="87"/>
        <v>3.259569377990431</v>
      </c>
      <c r="AM138" s="35"/>
      <c r="AN138" s="35">
        <f t="shared" si="88"/>
        <v>12.765137614678899</v>
      </c>
      <c r="AO138" s="41">
        <f t="shared" si="89"/>
        <v>0.38973232121454254</v>
      </c>
      <c r="AP138" s="52">
        <v>1</v>
      </c>
      <c r="AQ138" s="53">
        <v>1</v>
      </c>
      <c r="AR138" s="26">
        <v>7206</v>
      </c>
      <c r="AS138" s="42">
        <f t="shared" si="90"/>
        <v>7206</v>
      </c>
      <c r="AT138" s="43">
        <f t="shared" si="91"/>
        <v>43.09808612440192</v>
      </c>
      <c r="AU138" s="44"/>
      <c r="AV138" s="26">
        <v>546</v>
      </c>
      <c r="AW138" s="42">
        <f t="shared" si="92"/>
        <v>546</v>
      </c>
      <c r="AX138" s="43">
        <f t="shared" si="93"/>
        <v>3.26555023923445</v>
      </c>
      <c r="AY138" s="45"/>
      <c r="AZ138"/>
      <c r="BA138"/>
      <c r="BB138"/>
    </row>
    <row r="139" spans="1:54" s="26" customFormat="1" ht="15.75">
      <c r="A139" s="46"/>
      <c r="C139" s="26" t="s">
        <v>52</v>
      </c>
      <c r="D139" s="27">
        <v>1601</v>
      </c>
      <c r="E139" s="28">
        <v>7776641</v>
      </c>
      <c r="F139" s="29"/>
      <c r="G139" s="28">
        <v>178.5</v>
      </c>
      <c r="H139" s="48">
        <v>1</v>
      </c>
      <c r="I139" s="49">
        <v>1</v>
      </c>
      <c r="J139" s="32">
        <v>4555</v>
      </c>
      <c r="K139" s="33">
        <f t="shared" si="77"/>
        <v>4555</v>
      </c>
      <c r="L139" s="34">
        <f t="shared" si="78"/>
        <v>25.518207282913167</v>
      </c>
      <c r="M139" s="35"/>
      <c r="N139" s="32">
        <v>272</v>
      </c>
      <c r="O139" s="36">
        <f t="shared" si="79"/>
        <v>272</v>
      </c>
      <c r="P139" s="34"/>
      <c r="Q139" s="37"/>
      <c r="R139" s="50">
        <v>1</v>
      </c>
      <c r="S139" s="51">
        <v>1</v>
      </c>
      <c r="T139" s="47">
        <v>4747</v>
      </c>
      <c r="U139" s="36">
        <f t="shared" si="80"/>
        <v>4747</v>
      </c>
      <c r="V139" s="34">
        <f t="shared" si="81"/>
        <v>26.593837535014007</v>
      </c>
      <c r="W139" s="34"/>
      <c r="X139" s="39">
        <v>0</v>
      </c>
      <c r="Y139" s="36">
        <f t="shared" si="82"/>
        <v>0</v>
      </c>
      <c r="Z139" s="40">
        <f t="shared" si="83"/>
        <v>0</v>
      </c>
      <c r="AA139" s="34"/>
      <c r="AB139" s="34"/>
      <c r="AC139" s="34"/>
      <c r="AD139" s="50">
        <v>1</v>
      </c>
      <c r="AE139" s="51">
        <v>1</v>
      </c>
      <c r="AF139" s="32">
        <v>5715</v>
      </c>
      <c r="AG139" s="36">
        <f t="shared" si="84"/>
        <v>5715</v>
      </c>
      <c r="AH139" s="34">
        <f t="shared" si="85"/>
        <v>32.016806722689076</v>
      </c>
      <c r="AI139" s="35"/>
      <c r="AJ139" s="32">
        <v>308</v>
      </c>
      <c r="AK139" s="36">
        <f t="shared" si="86"/>
        <v>308</v>
      </c>
      <c r="AL139" s="34">
        <f t="shared" si="87"/>
        <v>1.7254901960784315</v>
      </c>
      <c r="AM139" s="35"/>
      <c r="AN139" s="35">
        <f t="shared" si="88"/>
        <v>18.555194805194805</v>
      </c>
      <c r="AO139" s="41">
        <f t="shared" si="89"/>
        <v>0.25466520307354557</v>
      </c>
      <c r="AP139" s="52">
        <v>1</v>
      </c>
      <c r="AQ139" s="53">
        <v>1</v>
      </c>
      <c r="AR139" s="26">
        <v>5858</v>
      </c>
      <c r="AS139" s="42">
        <f t="shared" si="90"/>
        <v>5858</v>
      </c>
      <c r="AT139" s="43">
        <f t="shared" si="91"/>
        <v>32.817927170868344</v>
      </c>
      <c r="AU139" s="44"/>
      <c r="AV139" s="26">
        <v>311</v>
      </c>
      <c r="AW139" s="42">
        <f t="shared" si="92"/>
        <v>311</v>
      </c>
      <c r="AX139" s="43">
        <f t="shared" si="93"/>
        <v>1.742296918767507</v>
      </c>
      <c r="AY139" s="45"/>
      <c r="AZ139"/>
      <c r="BA139"/>
      <c r="BB139"/>
    </row>
    <row r="140" spans="1:54" s="26" customFormat="1" ht="15.75">
      <c r="A140" s="46"/>
      <c r="C140" s="26" t="s">
        <v>52</v>
      </c>
      <c r="D140" s="27">
        <v>1685</v>
      </c>
      <c r="E140" s="28">
        <v>17848290</v>
      </c>
      <c r="F140" s="29"/>
      <c r="G140" s="28">
        <v>409.7</v>
      </c>
      <c r="H140" s="30">
        <v>0</v>
      </c>
      <c r="I140" s="31">
        <v>0</v>
      </c>
      <c r="J140" s="32">
        <v>5431</v>
      </c>
      <c r="K140" s="33">
        <f t="shared" si="77"/>
        <v>0</v>
      </c>
      <c r="L140" s="34">
        <f t="shared" si="78"/>
        <v>13.256041005613865</v>
      </c>
      <c r="M140" s="35"/>
      <c r="N140" s="32">
        <v>1383</v>
      </c>
      <c r="O140" s="36">
        <f t="shared" si="79"/>
        <v>0</v>
      </c>
      <c r="P140" s="34"/>
      <c r="Q140" s="37"/>
      <c r="R140" s="38">
        <v>0</v>
      </c>
      <c r="S140" s="31">
        <v>0</v>
      </c>
      <c r="T140" s="47">
        <v>5486</v>
      </c>
      <c r="U140" s="36">
        <f t="shared" si="80"/>
        <v>0</v>
      </c>
      <c r="V140" s="34">
        <f t="shared" si="81"/>
        <v>13.390285574810838</v>
      </c>
      <c r="W140" s="34"/>
      <c r="X140" s="39">
        <v>1380</v>
      </c>
      <c r="Y140" s="36">
        <f t="shared" si="82"/>
        <v>0</v>
      </c>
      <c r="Z140" s="40">
        <f t="shared" si="83"/>
        <v>3.3683182816695143</v>
      </c>
      <c r="AA140" s="34"/>
      <c r="AB140" s="34"/>
      <c r="AC140" s="34"/>
      <c r="AD140" s="38">
        <v>0</v>
      </c>
      <c r="AE140" s="31">
        <v>0</v>
      </c>
      <c r="AF140" s="32">
        <v>6498</v>
      </c>
      <c r="AG140" s="36">
        <f t="shared" si="84"/>
        <v>0</v>
      </c>
      <c r="AH140" s="34">
        <f t="shared" si="85"/>
        <v>15.860385648035148</v>
      </c>
      <c r="AI140" s="35"/>
      <c r="AJ140" s="32">
        <v>1591</v>
      </c>
      <c r="AK140" s="36">
        <f t="shared" si="86"/>
        <v>0</v>
      </c>
      <c r="AL140" s="34">
        <f t="shared" si="87"/>
        <v>3.883329265316085</v>
      </c>
      <c r="AM140" s="35"/>
      <c r="AN140" s="35" t="e">
        <f t="shared" si="88"/>
        <v>#DIV/0!</v>
      </c>
      <c r="AO140" s="41" t="e">
        <f t="shared" si="89"/>
        <v>#DIV/0!</v>
      </c>
      <c r="AP140" s="194"/>
      <c r="AQ140" s="195"/>
      <c r="AR140" s="26">
        <v>6843</v>
      </c>
      <c r="AS140" s="42">
        <f t="shared" si="90"/>
        <v>0</v>
      </c>
      <c r="AT140" s="43">
        <f t="shared" si="91"/>
        <v>16.702465218452527</v>
      </c>
      <c r="AU140" s="44"/>
      <c r="AV140" s="26">
        <v>1663</v>
      </c>
      <c r="AW140" s="42">
        <f t="shared" si="92"/>
        <v>0</v>
      </c>
      <c r="AX140" s="43">
        <f t="shared" si="93"/>
        <v>4.059067610446668</v>
      </c>
      <c r="AY140" s="45"/>
      <c r="AZ140"/>
      <c r="BA140"/>
      <c r="BB140"/>
    </row>
    <row r="141" spans="1:54" s="26" customFormat="1" ht="15.75">
      <c r="A141" s="46"/>
      <c r="C141" s="26" t="s">
        <v>52</v>
      </c>
      <c r="D141" s="27">
        <v>1689</v>
      </c>
      <c r="E141" s="28">
        <v>20782930</v>
      </c>
      <c r="F141" s="29"/>
      <c r="G141" s="28">
        <v>477.1</v>
      </c>
      <c r="H141" s="48">
        <v>1</v>
      </c>
      <c r="I141" s="49">
        <v>1</v>
      </c>
      <c r="J141" s="32">
        <v>5613</v>
      </c>
      <c r="K141" s="33">
        <f t="shared" si="77"/>
        <v>5613</v>
      </c>
      <c r="L141" s="34">
        <f t="shared" si="78"/>
        <v>11.764829176273317</v>
      </c>
      <c r="M141" s="35"/>
      <c r="N141" s="32">
        <v>832</v>
      </c>
      <c r="O141" s="36">
        <f t="shared" si="79"/>
        <v>832</v>
      </c>
      <c r="P141" s="34"/>
      <c r="Q141" s="37"/>
      <c r="R141" s="50">
        <v>1</v>
      </c>
      <c r="S141" s="51">
        <v>1</v>
      </c>
      <c r="T141" s="47">
        <v>6492</v>
      </c>
      <c r="U141" s="36">
        <f t="shared" si="80"/>
        <v>6492</v>
      </c>
      <c r="V141" s="34">
        <f t="shared" si="81"/>
        <v>13.607210228463634</v>
      </c>
      <c r="W141" s="34"/>
      <c r="X141" s="39">
        <v>1716</v>
      </c>
      <c r="Y141" s="36">
        <f t="shared" si="82"/>
        <v>1716</v>
      </c>
      <c r="Z141" s="40">
        <f t="shared" si="83"/>
        <v>3.5967302452316074</v>
      </c>
      <c r="AA141" s="34"/>
      <c r="AB141" s="34"/>
      <c r="AC141" s="34"/>
      <c r="AD141" s="50">
        <v>1</v>
      </c>
      <c r="AE141" s="51">
        <v>1</v>
      </c>
      <c r="AF141" s="32">
        <v>10807</v>
      </c>
      <c r="AG141" s="36">
        <f t="shared" si="84"/>
        <v>10807</v>
      </c>
      <c r="AH141" s="34">
        <f t="shared" si="85"/>
        <v>22.651435757702785</v>
      </c>
      <c r="AI141" s="35"/>
      <c r="AJ141" s="32">
        <v>2731</v>
      </c>
      <c r="AK141" s="36">
        <f t="shared" si="86"/>
        <v>2731</v>
      </c>
      <c r="AL141" s="34">
        <f t="shared" si="87"/>
        <v>5.724166841333053</v>
      </c>
      <c r="AM141" s="35"/>
      <c r="AN141" s="35">
        <f t="shared" si="88"/>
        <v>3.9571585499816915</v>
      </c>
      <c r="AO141" s="41">
        <f t="shared" si="89"/>
        <v>0.9253518617495101</v>
      </c>
      <c r="AP141" s="52">
        <v>1</v>
      </c>
      <c r="AQ141" s="53">
        <v>1</v>
      </c>
      <c r="AR141" s="26">
        <v>11514</v>
      </c>
      <c r="AS141" s="42">
        <f t="shared" si="90"/>
        <v>11514</v>
      </c>
      <c r="AT141" s="43">
        <f t="shared" si="91"/>
        <v>24.13330538671138</v>
      </c>
      <c r="AU141" s="44"/>
      <c r="AV141" s="26">
        <v>2735</v>
      </c>
      <c r="AW141" s="42">
        <f t="shared" si="92"/>
        <v>2735</v>
      </c>
      <c r="AX141" s="43">
        <f t="shared" si="93"/>
        <v>5.732550827918675</v>
      </c>
      <c r="AY141" s="45"/>
      <c r="AZ141"/>
      <c r="BA141"/>
      <c r="BB141"/>
    </row>
    <row r="142" spans="1:54" s="26" customFormat="1" ht="15.75">
      <c r="A142" s="46"/>
      <c r="C142" s="26" t="s">
        <v>52</v>
      </c>
      <c r="D142" s="27">
        <v>1600</v>
      </c>
      <c r="E142" s="28">
        <v>6965203</v>
      </c>
      <c r="F142" s="29"/>
      <c r="G142" s="28">
        <v>159.9</v>
      </c>
      <c r="H142" s="48">
        <v>1</v>
      </c>
      <c r="I142" s="49">
        <v>1</v>
      </c>
      <c r="J142" s="32">
        <v>2595</v>
      </c>
      <c r="K142" s="33">
        <f t="shared" si="77"/>
        <v>2595</v>
      </c>
      <c r="L142" s="34">
        <f t="shared" si="78"/>
        <v>16.22889305816135</v>
      </c>
      <c r="M142" s="35"/>
      <c r="N142" s="32">
        <v>206</v>
      </c>
      <c r="O142" s="36">
        <f t="shared" si="79"/>
        <v>206</v>
      </c>
      <c r="P142" s="34"/>
      <c r="Q142" s="37"/>
      <c r="R142" s="50">
        <v>1</v>
      </c>
      <c r="S142" s="51">
        <v>1</v>
      </c>
      <c r="T142" s="47">
        <v>2744</v>
      </c>
      <c r="U142" s="36">
        <f t="shared" si="80"/>
        <v>2744</v>
      </c>
      <c r="V142" s="34">
        <f t="shared" si="81"/>
        <v>17.16072545340838</v>
      </c>
      <c r="W142" s="34"/>
      <c r="X142" s="39">
        <v>1689</v>
      </c>
      <c r="Y142" s="36">
        <f t="shared" si="82"/>
        <v>1689</v>
      </c>
      <c r="Z142" s="40">
        <f t="shared" si="83"/>
        <v>10.562851782363976</v>
      </c>
      <c r="AA142" s="34"/>
      <c r="AB142" s="34"/>
      <c r="AC142" s="34"/>
      <c r="AD142" s="50">
        <v>1</v>
      </c>
      <c r="AE142" s="51">
        <v>1</v>
      </c>
      <c r="AF142" s="32">
        <v>4084</v>
      </c>
      <c r="AG142" s="36">
        <f t="shared" si="84"/>
        <v>4084</v>
      </c>
      <c r="AH142" s="34">
        <f t="shared" si="85"/>
        <v>25.54096310193871</v>
      </c>
      <c r="AI142" s="35"/>
      <c r="AJ142" s="32">
        <v>2567</v>
      </c>
      <c r="AK142" s="36">
        <f t="shared" si="86"/>
        <v>2567</v>
      </c>
      <c r="AL142" s="34">
        <f t="shared" si="87"/>
        <v>16.053783614759222</v>
      </c>
      <c r="AM142" s="35"/>
      <c r="AN142" s="35">
        <f t="shared" si="88"/>
        <v>1.5909622126996494</v>
      </c>
      <c r="AO142" s="41">
        <f t="shared" si="89"/>
        <v>0.5737957610789981</v>
      </c>
      <c r="AP142" s="52">
        <v>1</v>
      </c>
      <c r="AQ142" s="53">
        <v>1</v>
      </c>
      <c r="AR142" s="26">
        <v>4330</v>
      </c>
      <c r="AS142" s="42">
        <f t="shared" si="90"/>
        <v>4330</v>
      </c>
      <c r="AT142" s="43">
        <f t="shared" si="91"/>
        <v>27.079424640400248</v>
      </c>
      <c r="AU142" s="44"/>
      <c r="AV142" s="26">
        <v>2570</v>
      </c>
      <c r="AW142" s="42">
        <f t="shared" si="92"/>
        <v>2570</v>
      </c>
      <c r="AX142" s="43">
        <f t="shared" si="93"/>
        <v>16.072545340838023</v>
      </c>
      <c r="AY142" s="45"/>
      <c r="AZ142"/>
      <c r="BA142"/>
      <c r="BB142"/>
    </row>
    <row r="143" spans="1:54" s="26" customFormat="1" ht="15.75">
      <c r="A143" s="46"/>
      <c r="C143" s="26" t="s">
        <v>52</v>
      </c>
      <c r="D143" s="27">
        <v>1688</v>
      </c>
      <c r="E143" s="28">
        <v>14713340</v>
      </c>
      <c r="F143" s="29"/>
      <c r="G143" s="28">
        <v>337.8</v>
      </c>
      <c r="H143" s="48">
        <v>1</v>
      </c>
      <c r="I143" s="49">
        <v>1</v>
      </c>
      <c r="J143" s="32">
        <v>867</v>
      </c>
      <c r="K143" s="33">
        <f t="shared" si="77"/>
        <v>867</v>
      </c>
      <c r="L143" s="34">
        <f t="shared" si="78"/>
        <v>2.5666074600355238</v>
      </c>
      <c r="M143" s="35"/>
      <c r="N143" s="32">
        <v>738</v>
      </c>
      <c r="O143" s="36">
        <f t="shared" si="79"/>
        <v>738</v>
      </c>
      <c r="P143" s="34"/>
      <c r="Q143" s="37"/>
      <c r="R143" s="50">
        <v>1</v>
      </c>
      <c r="S143" s="51">
        <v>1</v>
      </c>
      <c r="T143" s="47">
        <v>878</v>
      </c>
      <c r="U143" s="36">
        <f t="shared" si="80"/>
        <v>878</v>
      </c>
      <c r="V143" s="34">
        <f t="shared" si="81"/>
        <v>2.5991711071640022</v>
      </c>
      <c r="W143" s="34"/>
      <c r="X143" s="39">
        <v>1522</v>
      </c>
      <c r="Y143" s="36">
        <f t="shared" si="82"/>
        <v>1522</v>
      </c>
      <c r="Z143" s="40">
        <f t="shared" si="83"/>
        <v>4.505624629958556</v>
      </c>
      <c r="AA143" s="34"/>
      <c r="AB143" s="34"/>
      <c r="AC143" s="34"/>
      <c r="AD143" s="50">
        <v>1</v>
      </c>
      <c r="AE143" s="51">
        <v>1</v>
      </c>
      <c r="AF143" s="32">
        <v>1351</v>
      </c>
      <c r="AG143" s="36">
        <f t="shared" si="84"/>
        <v>1351</v>
      </c>
      <c r="AH143" s="34">
        <f t="shared" si="85"/>
        <v>3.999407933688573</v>
      </c>
      <c r="AI143" s="35"/>
      <c r="AJ143" s="32">
        <v>3032</v>
      </c>
      <c r="AK143" s="36">
        <f t="shared" si="86"/>
        <v>3032</v>
      </c>
      <c r="AL143" s="34">
        <f t="shared" si="87"/>
        <v>8.975725281231497</v>
      </c>
      <c r="AM143" s="35"/>
      <c r="AN143" s="35">
        <f t="shared" si="88"/>
        <v>0.44558047493403696</v>
      </c>
      <c r="AO143" s="41">
        <f t="shared" si="89"/>
        <v>0.558246828143022</v>
      </c>
      <c r="AP143" s="52">
        <v>1</v>
      </c>
      <c r="AQ143" s="53">
        <v>1</v>
      </c>
      <c r="AR143" s="26">
        <v>1435</v>
      </c>
      <c r="AS143" s="42">
        <f t="shared" si="90"/>
        <v>1435</v>
      </c>
      <c r="AT143" s="43">
        <f t="shared" si="91"/>
        <v>4.248075784487862</v>
      </c>
      <c r="AU143" s="44"/>
      <c r="AV143" s="26">
        <v>3315</v>
      </c>
      <c r="AW143" s="42">
        <f t="shared" si="92"/>
        <v>3315</v>
      </c>
      <c r="AX143" s="43">
        <f t="shared" si="93"/>
        <v>9.813499111900532</v>
      </c>
      <c r="AY143" s="45"/>
      <c r="AZ143"/>
      <c r="BA143"/>
      <c r="BB143"/>
    </row>
    <row r="144" spans="1:54" s="26" customFormat="1" ht="15.75">
      <c r="A144" s="46"/>
      <c r="C144" s="26" t="s">
        <v>52</v>
      </c>
      <c r="D144" s="27">
        <v>1687</v>
      </c>
      <c r="E144" s="28">
        <v>13550590</v>
      </c>
      <c r="F144" s="29"/>
      <c r="G144" s="28">
        <v>311.1</v>
      </c>
      <c r="H144" s="30">
        <v>0</v>
      </c>
      <c r="I144" s="31">
        <v>0</v>
      </c>
      <c r="J144" s="32">
        <v>662</v>
      </c>
      <c r="K144" s="33">
        <f t="shared" si="77"/>
        <v>0</v>
      </c>
      <c r="L144" s="34">
        <f t="shared" si="78"/>
        <v>2.1279331404693025</v>
      </c>
      <c r="M144" s="35"/>
      <c r="N144" s="32">
        <v>159</v>
      </c>
      <c r="O144" s="36">
        <f t="shared" si="79"/>
        <v>0</v>
      </c>
      <c r="P144" s="34"/>
      <c r="Q144" s="37"/>
      <c r="R144" s="38">
        <v>0</v>
      </c>
      <c r="S144" s="31">
        <v>0</v>
      </c>
      <c r="T144" s="47">
        <v>662</v>
      </c>
      <c r="U144" s="36">
        <f t="shared" si="80"/>
        <v>0</v>
      </c>
      <c r="V144" s="34">
        <f t="shared" si="81"/>
        <v>2.1279331404693025</v>
      </c>
      <c r="W144" s="34"/>
      <c r="X144" s="39">
        <v>266</v>
      </c>
      <c r="Y144" s="36">
        <f t="shared" si="82"/>
        <v>0</v>
      </c>
      <c r="Z144" s="40">
        <f t="shared" si="83"/>
        <v>0.8550305368048858</v>
      </c>
      <c r="AA144" s="34"/>
      <c r="AB144" s="34"/>
      <c r="AC144" s="34"/>
      <c r="AD144" s="38">
        <v>0</v>
      </c>
      <c r="AE144" s="31">
        <v>0</v>
      </c>
      <c r="AF144" s="32">
        <v>2365</v>
      </c>
      <c r="AG144" s="36">
        <f t="shared" si="84"/>
        <v>0</v>
      </c>
      <c r="AH144" s="34">
        <f t="shared" si="85"/>
        <v>7.602057216329154</v>
      </c>
      <c r="AI144" s="35"/>
      <c r="AJ144" s="32">
        <v>340</v>
      </c>
      <c r="AK144" s="36">
        <f t="shared" si="86"/>
        <v>0</v>
      </c>
      <c r="AL144" s="34">
        <f t="shared" si="87"/>
        <v>1.0928961748633879</v>
      </c>
      <c r="AM144" s="35"/>
      <c r="AN144" s="35" t="e">
        <f t="shared" si="88"/>
        <v>#DIV/0!</v>
      </c>
      <c r="AO144" s="41" t="e">
        <f t="shared" si="89"/>
        <v>#DIV/0!</v>
      </c>
      <c r="AP144" s="194"/>
      <c r="AQ144" s="195"/>
      <c r="AR144" s="26">
        <v>2521</v>
      </c>
      <c r="AS144" s="42">
        <f t="shared" si="90"/>
        <v>0</v>
      </c>
      <c r="AT144" s="43">
        <f t="shared" si="91"/>
        <v>8.10350369656059</v>
      </c>
      <c r="AU144" s="44"/>
      <c r="AV144" s="26">
        <v>342</v>
      </c>
      <c r="AW144" s="42">
        <f t="shared" si="92"/>
        <v>0</v>
      </c>
      <c r="AX144" s="43">
        <f t="shared" si="93"/>
        <v>1.099324975891996</v>
      </c>
      <c r="AY144" s="45"/>
      <c r="AZ144"/>
      <c r="BA144"/>
      <c r="BB144"/>
    </row>
    <row r="145" spans="1:54" s="26" customFormat="1" ht="15.75">
      <c r="A145" s="46"/>
      <c r="D145" s="27"/>
      <c r="E145" s="28"/>
      <c r="F145" s="29"/>
      <c r="G145" s="28"/>
      <c r="H145" s="54"/>
      <c r="I145" s="55"/>
      <c r="J145" s="32"/>
      <c r="K145" s="33"/>
      <c r="L145" s="34"/>
      <c r="M145" s="35"/>
      <c r="N145" s="32"/>
      <c r="O145" s="36"/>
      <c r="P145" s="34"/>
      <c r="Q145" s="37"/>
      <c r="R145" s="56"/>
      <c r="S145" s="57"/>
      <c r="T145" s="32"/>
      <c r="U145" s="34"/>
      <c r="V145" s="34"/>
      <c r="W145" s="34"/>
      <c r="X145" s="39"/>
      <c r="Y145" s="34"/>
      <c r="Z145" s="34"/>
      <c r="AA145" s="34"/>
      <c r="AB145" s="34"/>
      <c r="AC145" s="34"/>
      <c r="AD145" s="56"/>
      <c r="AE145" s="57"/>
      <c r="AF145" s="32"/>
      <c r="AG145" s="36"/>
      <c r="AH145" s="34"/>
      <c r="AI145" s="35"/>
      <c r="AJ145" s="32"/>
      <c r="AK145" s="36"/>
      <c r="AL145" s="34"/>
      <c r="AM145" s="35"/>
      <c r="AN145" s="35"/>
      <c r="AO145" s="41"/>
      <c r="AP145" s="58"/>
      <c r="AQ145" s="59"/>
      <c r="AS145" s="42"/>
      <c r="AT145" s="43"/>
      <c r="AU145" s="44"/>
      <c r="AW145" s="42"/>
      <c r="AX145" s="43"/>
      <c r="AY145" s="45"/>
      <c r="AZ145"/>
      <c r="BA145"/>
      <c r="BB145"/>
    </row>
    <row r="146" spans="1:51" s="61" customFormat="1" ht="15.75">
      <c r="A146" s="60"/>
      <c r="B146" s="61" t="s">
        <v>83</v>
      </c>
      <c r="D146" s="62"/>
      <c r="F146" s="63">
        <f>$G146/640</f>
        <v>4.3793750000000005</v>
      </c>
      <c r="G146" s="61">
        <f>SUM(G136:G144)</f>
        <v>2802.8</v>
      </c>
      <c r="H146" s="64"/>
      <c r="I146" s="65"/>
      <c r="J146" s="66">
        <f>SUM(J136:J144)</f>
        <v>35033</v>
      </c>
      <c r="K146" s="67">
        <f>SUM(K136:K144)</f>
        <v>28940</v>
      </c>
      <c r="L146" s="68">
        <f>J146/$G146</f>
        <v>12.499286427857855</v>
      </c>
      <c r="M146" s="69">
        <f>K146/$G148</f>
        <v>11.669354838709678</v>
      </c>
      <c r="N146" s="66">
        <f>SUM(N136:N144)</f>
        <v>7295</v>
      </c>
      <c r="O146" s="67">
        <f>SUM(O136:O144)</f>
        <v>5753</v>
      </c>
      <c r="P146" s="68">
        <f>N146/$G146</f>
        <v>2.602754388468674</v>
      </c>
      <c r="Q146" s="70">
        <f>O146/G148</f>
        <v>2.319758064516129</v>
      </c>
      <c r="R146" s="71"/>
      <c r="S146" s="72"/>
      <c r="T146" s="73">
        <f>SUM(T136:T145)</f>
        <v>37044</v>
      </c>
      <c r="U146" s="74">
        <f>SUM(U136:U145)</f>
        <v>30896</v>
      </c>
      <c r="V146" s="73">
        <f>SUM(V136:V145)</f>
        <v>144.73249309303486</v>
      </c>
      <c r="W146" s="69">
        <f>U146/$G148</f>
        <v>12.458064516129033</v>
      </c>
      <c r="X146" s="73">
        <f>SUM(X136:X145)</f>
        <v>10687</v>
      </c>
      <c r="Y146" s="73">
        <f>SUM(Y136:Y144)</f>
        <v>9041</v>
      </c>
      <c r="Z146" s="68">
        <f>X146/G146</f>
        <v>3.81297274154417</v>
      </c>
      <c r="AA146" s="69">
        <f>Y146/G148</f>
        <v>3.645564516129032</v>
      </c>
      <c r="AB146" s="68"/>
      <c r="AC146" s="68"/>
      <c r="AD146" s="71"/>
      <c r="AE146" s="72"/>
      <c r="AF146" s="66">
        <f>SUM(AF136:AF144)</f>
        <v>51129</v>
      </c>
      <c r="AG146" s="67">
        <f>SUM(AG136:AG145)</f>
        <v>42266</v>
      </c>
      <c r="AH146" s="68">
        <f>AF146/$G146</f>
        <v>18.242115027829314</v>
      </c>
      <c r="AI146" s="69">
        <f>AG146/$G148</f>
        <v>17.04274193548387</v>
      </c>
      <c r="AJ146" s="66">
        <f>SUM(AJ136:AJ144)</f>
        <v>15692</v>
      </c>
      <c r="AK146" s="67">
        <f>SUM(AK136:AK144)</f>
        <v>13761</v>
      </c>
      <c r="AL146" s="68">
        <f>AJ146/$G146</f>
        <v>5.598687027258456</v>
      </c>
      <c r="AM146" s="69">
        <f>AK146/$G148</f>
        <v>5.548790322580645</v>
      </c>
      <c r="AN146" s="69">
        <f>SUM(AG146/AK146)</f>
        <v>3.071433762081244</v>
      </c>
      <c r="AO146" s="75">
        <f>SUM(AG146-K146)/K146</f>
        <v>0.4604699378023497</v>
      </c>
      <c r="AP146" s="76"/>
      <c r="AQ146" s="77"/>
      <c r="AR146" s="61">
        <f>SUM(AR136:AR144)</f>
        <v>53773</v>
      </c>
      <c r="AS146" s="78">
        <f>SUM(AS136:AS144)</f>
        <v>44409</v>
      </c>
      <c r="AT146" s="63">
        <f>AR146/$G146</f>
        <v>19.18545739974311</v>
      </c>
      <c r="AU146" s="79">
        <f>AS146/$G148</f>
        <v>17.906854838709677</v>
      </c>
      <c r="AV146" s="61">
        <f>SUM(AV136:AV144)</f>
        <v>16308</v>
      </c>
      <c r="AW146" s="78">
        <f>SUM(AW136:AW144)</f>
        <v>14303</v>
      </c>
      <c r="AX146" s="63">
        <f>AV146/$G146</f>
        <v>5.818467247038675</v>
      </c>
      <c r="AY146" s="80">
        <f>AW146/$G148</f>
        <v>5.76733870967742</v>
      </c>
    </row>
    <row r="147" spans="1:54" s="26" customFormat="1" ht="15.75">
      <c r="A147" s="46"/>
      <c r="D147" s="27"/>
      <c r="E147" s="28"/>
      <c r="F147" s="29"/>
      <c r="G147" s="28"/>
      <c r="H147" s="54"/>
      <c r="I147" s="55"/>
      <c r="J147" s="32"/>
      <c r="K147" s="33"/>
      <c r="L147" s="34"/>
      <c r="M147" s="35"/>
      <c r="N147" s="32"/>
      <c r="O147" s="36"/>
      <c r="P147" s="34"/>
      <c r="Q147" s="37"/>
      <c r="R147" s="56"/>
      <c r="S147" s="57"/>
      <c r="T147" s="32"/>
      <c r="U147" s="34"/>
      <c r="V147" s="34"/>
      <c r="W147" s="34"/>
      <c r="X147" s="39"/>
      <c r="Y147" s="34"/>
      <c r="Z147" s="34"/>
      <c r="AA147" s="34"/>
      <c r="AB147" s="34"/>
      <c r="AC147" s="34"/>
      <c r="AD147" s="56"/>
      <c r="AE147" s="57"/>
      <c r="AF147" s="32"/>
      <c r="AG147" s="36"/>
      <c r="AH147" s="34"/>
      <c r="AI147" s="35"/>
      <c r="AJ147" s="32"/>
      <c r="AK147" s="36"/>
      <c r="AL147" s="34"/>
      <c r="AM147" s="35"/>
      <c r="AN147" s="35"/>
      <c r="AO147" s="41"/>
      <c r="AP147" s="58"/>
      <c r="AQ147" s="59"/>
      <c r="AS147" s="42"/>
      <c r="AT147" s="43"/>
      <c r="AU147" s="35"/>
      <c r="AW147" s="42"/>
      <c r="AX147" s="43"/>
      <c r="AY147" s="45"/>
      <c r="AZ147"/>
      <c r="BA147"/>
      <c r="BB147"/>
    </row>
    <row r="148" spans="1:51" s="25" customFormat="1" ht="15.75">
      <c r="A148" s="46"/>
      <c r="B148" s="25" t="s">
        <v>84</v>
      </c>
      <c r="D148" s="81"/>
      <c r="E148" s="82"/>
      <c r="F148" s="83">
        <v>3.9</v>
      </c>
      <c r="G148" s="82">
        <v>2480</v>
      </c>
      <c r="H148" s="84"/>
      <c r="I148" s="85"/>
      <c r="K148" s="86">
        <v>31061</v>
      </c>
      <c r="L148" s="87">
        <v>12.5</v>
      </c>
      <c r="M148" s="87"/>
      <c r="N148" s="86">
        <v>6189</v>
      </c>
      <c r="O148" s="88"/>
      <c r="P148" s="87">
        <v>2.5</v>
      </c>
      <c r="Q148" s="89"/>
      <c r="R148" s="90"/>
      <c r="S148" s="91"/>
      <c r="U148" s="87"/>
      <c r="V148" s="87"/>
      <c r="W148" s="87"/>
      <c r="X148" s="88"/>
      <c r="Y148" s="87"/>
      <c r="Z148" s="87"/>
      <c r="AA148" s="87"/>
      <c r="AB148" s="87"/>
      <c r="AC148" s="87"/>
      <c r="AD148" s="90"/>
      <c r="AE148" s="91"/>
      <c r="AG148" s="86">
        <v>46759</v>
      </c>
      <c r="AI148" s="87">
        <v>18.9</v>
      </c>
      <c r="AJ148" s="86">
        <v>9415</v>
      </c>
      <c r="AK148" s="88"/>
      <c r="AM148" s="87">
        <v>3.8</v>
      </c>
      <c r="AN148" s="87">
        <v>5</v>
      </c>
      <c r="AO148" s="92">
        <v>0.505</v>
      </c>
      <c r="AP148" s="93"/>
      <c r="AQ148" s="84"/>
      <c r="AT148" s="94"/>
      <c r="AU148" s="94"/>
      <c r="AX148" s="94"/>
      <c r="AY148" s="95"/>
    </row>
    <row r="149" spans="1:54" s="26" customFormat="1" ht="15.75">
      <c r="A149" s="46"/>
      <c r="D149" s="27"/>
      <c r="E149" s="28"/>
      <c r="F149" s="29"/>
      <c r="G149" s="28"/>
      <c r="H149" s="54"/>
      <c r="I149" s="55"/>
      <c r="J149" s="32"/>
      <c r="K149" s="33"/>
      <c r="L149" s="34"/>
      <c r="M149" s="35"/>
      <c r="N149" s="32"/>
      <c r="O149" s="36"/>
      <c r="P149" s="34"/>
      <c r="Q149" s="37"/>
      <c r="R149" s="56"/>
      <c r="S149" s="57"/>
      <c r="T149" s="32"/>
      <c r="U149" s="34"/>
      <c r="V149" s="34"/>
      <c r="W149" s="34"/>
      <c r="X149" s="39"/>
      <c r="Y149" s="34"/>
      <c r="Z149" s="34"/>
      <c r="AA149" s="34"/>
      <c r="AB149" s="34"/>
      <c r="AC149" s="34"/>
      <c r="AD149" s="56"/>
      <c r="AE149" s="57"/>
      <c r="AF149" s="32"/>
      <c r="AG149" s="36"/>
      <c r="AH149" s="34"/>
      <c r="AI149" s="35"/>
      <c r="AJ149" s="32"/>
      <c r="AK149" s="36"/>
      <c r="AL149" s="34"/>
      <c r="AM149" s="35"/>
      <c r="AN149" s="35"/>
      <c r="AO149" s="41"/>
      <c r="AP149" s="58"/>
      <c r="AQ149" s="59"/>
      <c r="AS149" s="42"/>
      <c r="AT149" s="43"/>
      <c r="AU149" s="44"/>
      <c r="AW149" s="42"/>
      <c r="AX149" s="43"/>
      <c r="AY149" s="45"/>
      <c r="AZ149"/>
      <c r="BA149"/>
      <c r="BB149"/>
    </row>
    <row r="150" spans="1:54" s="26" customFormat="1" ht="16.5" thickBot="1">
      <c r="A150" s="46"/>
      <c r="D150" s="27"/>
      <c r="E150" s="28"/>
      <c r="F150" s="29"/>
      <c r="G150" s="28"/>
      <c r="H150" s="54"/>
      <c r="I150" s="55"/>
      <c r="J150" s="32"/>
      <c r="K150" s="33"/>
      <c r="L150" s="34"/>
      <c r="M150" s="35"/>
      <c r="N150" s="32"/>
      <c r="O150" s="36"/>
      <c r="P150" s="34"/>
      <c r="Q150" s="37"/>
      <c r="R150" s="56"/>
      <c r="S150" s="57"/>
      <c r="T150" s="32"/>
      <c r="U150" s="34"/>
      <c r="V150" s="34"/>
      <c r="W150" s="34"/>
      <c r="X150" s="39"/>
      <c r="Y150" s="34"/>
      <c r="Z150" s="34"/>
      <c r="AA150" s="34"/>
      <c r="AB150" s="34"/>
      <c r="AC150" s="34"/>
      <c r="AD150" s="56"/>
      <c r="AE150" s="57"/>
      <c r="AF150" s="32"/>
      <c r="AG150" s="36"/>
      <c r="AH150" s="34"/>
      <c r="AI150" s="35"/>
      <c r="AJ150" s="32"/>
      <c r="AK150" s="36"/>
      <c r="AL150" s="34"/>
      <c r="AM150" s="35"/>
      <c r="AN150" s="35"/>
      <c r="AO150" s="41"/>
      <c r="AP150" s="58"/>
      <c r="AQ150" s="59"/>
      <c r="AS150" s="42"/>
      <c r="AT150" s="43"/>
      <c r="AU150" s="44"/>
      <c r="AW150" s="42"/>
      <c r="AX150" s="43"/>
      <c r="AY150" s="45"/>
      <c r="AZ150"/>
      <c r="BA150"/>
      <c r="BB150"/>
    </row>
    <row r="151" spans="1:54" s="179" customFormat="1" ht="16.5" thickTop="1">
      <c r="A151" s="96"/>
      <c r="D151" s="149"/>
      <c r="E151" s="148"/>
      <c r="F151" s="150"/>
      <c r="G151" s="148"/>
      <c r="H151" s="180"/>
      <c r="I151" s="180"/>
      <c r="K151" s="152"/>
      <c r="L151" s="181"/>
      <c r="M151" s="182"/>
      <c r="O151" s="183"/>
      <c r="P151" s="181"/>
      <c r="Q151" s="184"/>
      <c r="R151" s="185"/>
      <c r="S151" s="186"/>
      <c r="U151" s="181"/>
      <c r="V151" s="181"/>
      <c r="W151" s="181"/>
      <c r="X151" s="187"/>
      <c r="Y151" s="181"/>
      <c r="Z151" s="181"/>
      <c r="AA151" s="181"/>
      <c r="AB151" s="181"/>
      <c r="AC151" s="181"/>
      <c r="AD151" s="185"/>
      <c r="AE151" s="186"/>
      <c r="AG151" s="183"/>
      <c r="AH151" s="181"/>
      <c r="AI151" s="182"/>
      <c r="AK151" s="183"/>
      <c r="AL151" s="181"/>
      <c r="AM151" s="182"/>
      <c r="AN151" s="182"/>
      <c r="AO151" s="188"/>
      <c r="AP151" s="189"/>
      <c r="AQ151" s="190"/>
      <c r="AS151" s="191"/>
      <c r="AT151" s="181"/>
      <c r="AU151" s="182"/>
      <c r="AW151" s="191"/>
      <c r="AX151" s="181"/>
      <c r="AY151" s="192"/>
      <c r="AZ151" s="193"/>
      <c r="BA151" s="193"/>
      <c r="BB151" s="193"/>
    </row>
    <row r="152" spans="1:54" s="26" customFormat="1" ht="15.75">
      <c r="A152" s="46"/>
      <c r="D152" s="27"/>
      <c r="E152" s="28"/>
      <c r="F152" s="29"/>
      <c r="G152" s="28"/>
      <c r="H152" s="54"/>
      <c r="I152" s="55"/>
      <c r="J152" s="32"/>
      <c r="K152" s="33"/>
      <c r="L152" s="34"/>
      <c r="M152" s="35"/>
      <c r="N152" s="32"/>
      <c r="O152" s="36"/>
      <c r="P152" s="34"/>
      <c r="Q152" s="37"/>
      <c r="R152" s="56"/>
      <c r="S152" s="57"/>
      <c r="T152" s="32"/>
      <c r="U152" s="34"/>
      <c r="V152" s="34"/>
      <c r="W152" s="34"/>
      <c r="X152" s="39"/>
      <c r="Y152" s="34"/>
      <c r="Z152" s="34"/>
      <c r="AA152" s="34"/>
      <c r="AB152" s="34"/>
      <c r="AC152" s="34"/>
      <c r="AD152" s="56"/>
      <c r="AE152" s="57"/>
      <c r="AF152" s="32"/>
      <c r="AG152" s="36"/>
      <c r="AH152" s="34"/>
      <c r="AI152" s="35"/>
      <c r="AJ152" s="32"/>
      <c r="AK152" s="36"/>
      <c r="AL152" s="34"/>
      <c r="AM152" s="35"/>
      <c r="AN152" s="35"/>
      <c r="AO152" s="41"/>
      <c r="AP152" s="58"/>
      <c r="AQ152" s="59"/>
      <c r="AS152" s="42"/>
      <c r="AT152" s="43"/>
      <c r="AU152" s="44"/>
      <c r="AW152" s="42"/>
      <c r="AX152" s="43"/>
      <c r="AY152" s="45"/>
      <c r="AZ152"/>
      <c r="BA152"/>
      <c r="BB152"/>
    </row>
    <row r="153" spans="1:54" s="26" customFormat="1" ht="15.75">
      <c r="A153" s="24">
        <v>37</v>
      </c>
      <c r="B153" s="25" t="s">
        <v>85</v>
      </c>
      <c r="C153" s="26" t="s">
        <v>52</v>
      </c>
      <c r="D153" s="27">
        <v>1571</v>
      </c>
      <c r="E153" s="28">
        <v>41386200</v>
      </c>
      <c r="F153" s="29"/>
      <c r="G153" s="28">
        <v>950.1</v>
      </c>
      <c r="H153" s="30">
        <v>0</v>
      </c>
      <c r="I153" s="31">
        <v>0</v>
      </c>
      <c r="J153" s="32">
        <v>717</v>
      </c>
      <c r="K153" s="33">
        <f aca="true" t="shared" si="94" ref="K153:K160">J153*$H153</f>
        <v>0</v>
      </c>
      <c r="L153" s="34">
        <f aca="true" t="shared" si="95" ref="L153:L160">J153/$G153</f>
        <v>0.7546574044837385</v>
      </c>
      <c r="M153" s="35"/>
      <c r="N153" s="32">
        <v>2977</v>
      </c>
      <c r="O153" s="36">
        <f aca="true" t="shared" si="96" ref="O153:O160">N153*$I153</f>
        <v>0</v>
      </c>
      <c r="P153" s="34"/>
      <c r="Q153" s="37"/>
      <c r="R153" s="38">
        <v>0</v>
      </c>
      <c r="S153" s="31">
        <v>0</v>
      </c>
      <c r="T153" s="32">
        <v>744</v>
      </c>
      <c r="U153" s="36">
        <f aca="true" t="shared" si="97" ref="U153:U160">T153*R153</f>
        <v>0</v>
      </c>
      <c r="V153" s="34">
        <f aca="true" t="shared" si="98" ref="V153:V160">T153/$G153</f>
        <v>0.7830754657404484</v>
      </c>
      <c r="W153" s="34"/>
      <c r="X153" s="39">
        <v>3211</v>
      </c>
      <c r="Y153" s="36">
        <f aca="true" t="shared" si="99" ref="Y153:Y160">X153*S153</f>
        <v>0</v>
      </c>
      <c r="Z153" s="40">
        <f aca="true" t="shared" si="100" ref="Z153:Z160">X153/$G153</f>
        <v>3.3796442479738973</v>
      </c>
      <c r="AA153" s="34"/>
      <c r="AB153" s="34"/>
      <c r="AC153" s="34"/>
      <c r="AD153" s="38">
        <v>0</v>
      </c>
      <c r="AE153" s="31">
        <v>0</v>
      </c>
      <c r="AF153" s="32">
        <v>882</v>
      </c>
      <c r="AG153" s="36">
        <f aca="true" t="shared" si="101" ref="AG153:AG160">AF153*AD153</f>
        <v>0</v>
      </c>
      <c r="AH153" s="34">
        <f aca="true" t="shared" si="102" ref="AH153:AH160">AF153/$G153</f>
        <v>0.9283233343858541</v>
      </c>
      <c r="AI153" s="35"/>
      <c r="AJ153" s="32">
        <v>3831</v>
      </c>
      <c r="AK153" s="36">
        <f aca="true" t="shared" si="103" ref="AK153:AK160">AJ153*$I153</f>
        <v>0</v>
      </c>
      <c r="AL153" s="34">
        <f aca="true" t="shared" si="104" ref="AL153:AL160">AJ153/$G153</f>
        <v>4.032207136090937</v>
      </c>
      <c r="AM153" s="35"/>
      <c r="AN153" s="35" t="e">
        <f aca="true" t="shared" si="105" ref="AN153:AN160">AG153/AK153</f>
        <v>#DIV/0!</v>
      </c>
      <c r="AO153" s="41" t="e">
        <f aca="true" t="shared" si="106" ref="AO153:AO160">(AG153-K153)/K153</f>
        <v>#DIV/0!</v>
      </c>
      <c r="AP153" s="194"/>
      <c r="AQ153" s="195"/>
      <c r="AR153" s="26">
        <v>893</v>
      </c>
      <c r="AS153" s="42">
        <f aca="true" t="shared" si="107" ref="AS153:AS160">AR153*$H153</f>
        <v>0</v>
      </c>
      <c r="AT153" s="43">
        <f aca="true" t="shared" si="108" ref="AT153:AT160">AR153/$G153</f>
        <v>0.9399010630459952</v>
      </c>
      <c r="AU153" s="44"/>
      <c r="AV153" s="26">
        <v>3847</v>
      </c>
      <c r="AW153" s="42">
        <f aca="true" t="shared" si="109" ref="AW153:AW160">AV153*$AQ153</f>
        <v>0</v>
      </c>
      <c r="AX153" s="43">
        <f aca="true" t="shared" si="110" ref="AX153:AX160">AV153/$G153</f>
        <v>4.049047468687506</v>
      </c>
      <c r="AY153" s="45"/>
      <c r="AZ153"/>
      <c r="BA153"/>
      <c r="BB153"/>
    </row>
    <row r="154" spans="1:54" s="26" customFormat="1" ht="15.75">
      <c r="A154" s="46"/>
      <c r="C154" s="26" t="s">
        <v>52</v>
      </c>
      <c r="D154" s="27">
        <v>1572</v>
      </c>
      <c r="E154" s="28">
        <v>13082080</v>
      </c>
      <c r="F154" s="29"/>
      <c r="G154" s="28">
        <v>300.3</v>
      </c>
      <c r="H154" s="30">
        <v>0</v>
      </c>
      <c r="I154" s="31">
        <v>0</v>
      </c>
      <c r="J154" s="32">
        <v>1759</v>
      </c>
      <c r="K154" s="33">
        <f t="shared" si="94"/>
        <v>0</v>
      </c>
      <c r="L154" s="34">
        <f t="shared" si="95"/>
        <v>5.857475857475857</v>
      </c>
      <c r="M154" s="35"/>
      <c r="N154" s="32">
        <v>0</v>
      </c>
      <c r="O154" s="36">
        <f t="shared" si="96"/>
        <v>0</v>
      </c>
      <c r="P154" s="34"/>
      <c r="Q154" s="37"/>
      <c r="R154" s="38">
        <v>0</v>
      </c>
      <c r="S154" s="31">
        <v>0</v>
      </c>
      <c r="T154" s="32">
        <v>1821</v>
      </c>
      <c r="U154" s="36">
        <f t="shared" si="97"/>
        <v>0</v>
      </c>
      <c r="V154" s="34">
        <f t="shared" si="98"/>
        <v>6.0639360639360635</v>
      </c>
      <c r="W154" s="34"/>
      <c r="X154" s="39">
        <v>0</v>
      </c>
      <c r="Y154" s="36">
        <f t="shared" si="99"/>
        <v>0</v>
      </c>
      <c r="Z154" s="40">
        <f t="shared" si="100"/>
        <v>0</v>
      </c>
      <c r="AA154" s="34"/>
      <c r="AB154" s="34"/>
      <c r="AC154" s="34"/>
      <c r="AD154" s="38">
        <v>0</v>
      </c>
      <c r="AE154" s="31">
        <v>0</v>
      </c>
      <c r="AF154" s="32">
        <v>2094</v>
      </c>
      <c r="AG154" s="36">
        <f t="shared" si="101"/>
        <v>0</v>
      </c>
      <c r="AH154" s="34">
        <f t="shared" si="102"/>
        <v>6.973026973026973</v>
      </c>
      <c r="AI154" s="35"/>
      <c r="AJ154" s="32">
        <v>0</v>
      </c>
      <c r="AK154" s="36">
        <f t="shared" si="103"/>
        <v>0</v>
      </c>
      <c r="AL154" s="34">
        <f t="shared" si="104"/>
        <v>0</v>
      </c>
      <c r="AM154" s="35"/>
      <c r="AN154" s="35" t="e">
        <f t="shared" si="105"/>
        <v>#DIV/0!</v>
      </c>
      <c r="AO154" s="41" t="e">
        <f t="shared" si="106"/>
        <v>#DIV/0!</v>
      </c>
      <c r="AP154" s="194"/>
      <c r="AQ154" s="195"/>
      <c r="AR154" s="26">
        <v>2105</v>
      </c>
      <c r="AS154" s="42">
        <f t="shared" si="107"/>
        <v>0</v>
      </c>
      <c r="AT154" s="43">
        <f t="shared" si="108"/>
        <v>7.009657009657009</v>
      </c>
      <c r="AU154" s="44"/>
      <c r="AV154" s="26">
        <v>0</v>
      </c>
      <c r="AW154" s="42">
        <f t="shared" si="109"/>
        <v>0</v>
      </c>
      <c r="AX154" s="43">
        <f t="shared" si="110"/>
        <v>0</v>
      </c>
      <c r="AY154" s="45"/>
      <c r="AZ154"/>
      <c r="BA154"/>
      <c r="BB154"/>
    </row>
    <row r="155" spans="1:54" s="26" customFormat="1" ht="15.75">
      <c r="A155" s="46"/>
      <c r="C155" s="26" t="s">
        <v>52</v>
      </c>
      <c r="D155" s="27">
        <v>1567</v>
      </c>
      <c r="E155" s="28">
        <v>38618650</v>
      </c>
      <c r="F155" s="29"/>
      <c r="G155" s="28">
        <v>886.6</v>
      </c>
      <c r="H155" s="48">
        <v>1</v>
      </c>
      <c r="I155" s="49">
        <v>1</v>
      </c>
      <c r="J155" s="32">
        <v>664</v>
      </c>
      <c r="K155" s="33">
        <f t="shared" si="94"/>
        <v>664</v>
      </c>
      <c r="L155" s="34">
        <f t="shared" si="95"/>
        <v>0.7489284908639747</v>
      </c>
      <c r="M155" s="35"/>
      <c r="N155" s="32">
        <v>3</v>
      </c>
      <c r="O155" s="36">
        <f t="shared" si="96"/>
        <v>3</v>
      </c>
      <c r="P155" s="34"/>
      <c r="Q155" s="37"/>
      <c r="R155" s="50">
        <v>1</v>
      </c>
      <c r="S155" s="51">
        <v>1</v>
      </c>
      <c r="T155" s="32">
        <v>692</v>
      </c>
      <c r="U155" s="36">
        <f t="shared" si="97"/>
        <v>692</v>
      </c>
      <c r="V155" s="34">
        <f t="shared" si="98"/>
        <v>0.7805098127678772</v>
      </c>
      <c r="W155" s="34"/>
      <c r="X155" s="39">
        <v>3</v>
      </c>
      <c r="Y155" s="36">
        <f t="shared" si="99"/>
        <v>3</v>
      </c>
      <c r="Z155" s="40">
        <f t="shared" si="100"/>
        <v>0.003383713061132416</v>
      </c>
      <c r="AA155" s="34"/>
      <c r="AB155" s="34"/>
      <c r="AC155" s="34"/>
      <c r="AD155" s="50">
        <v>1</v>
      </c>
      <c r="AE155" s="51">
        <v>1</v>
      </c>
      <c r="AF155" s="32">
        <v>8222</v>
      </c>
      <c r="AG155" s="36">
        <f t="shared" si="101"/>
        <v>8222</v>
      </c>
      <c r="AH155" s="34">
        <f t="shared" si="102"/>
        <v>9.273629596210242</v>
      </c>
      <c r="AI155" s="35"/>
      <c r="AJ155" s="32">
        <v>2260</v>
      </c>
      <c r="AK155" s="36">
        <f t="shared" si="103"/>
        <v>2260</v>
      </c>
      <c r="AL155" s="34">
        <f t="shared" si="104"/>
        <v>2.54906383938642</v>
      </c>
      <c r="AM155" s="35"/>
      <c r="AN155" s="35">
        <f t="shared" si="105"/>
        <v>3.6380530973451326</v>
      </c>
      <c r="AO155" s="41">
        <f t="shared" si="106"/>
        <v>11.382530120481928</v>
      </c>
      <c r="AP155" s="52">
        <v>1</v>
      </c>
      <c r="AQ155" s="53">
        <v>1</v>
      </c>
      <c r="AR155" s="26">
        <v>10340</v>
      </c>
      <c r="AS155" s="42">
        <f t="shared" si="107"/>
        <v>10340</v>
      </c>
      <c r="AT155" s="43">
        <f t="shared" si="108"/>
        <v>11.662531017369727</v>
      </c>
      <c r="AU155" s="44"/>
      <c r="AV155" s="26">
        <v>2585</v>
      </c>
      <c r="AW155" s="42">
        <f t="shared" si="109"/>
        <v>2585</v>
      </c>
      <c r="AX155" s="43">
        <f t="shared" si="110"/>
        <v>2.9156327543424316</v>
      </c>
      <c r="AY155" s="45"/>
      <c r="AZ155"/>
      <c r="BA155"/>
      <c r="BB155"/>
    </row>
    <row r="156" spans="1:54" s="26" customFormat="1" ht="15.75">
      <c r="A156" s="46"/>
      <c r="C156" s="26" t="s">
        <v>52</v>
      </c>
      <c r="D156" s="27">
        <v>1575</v>
      </c>
      <c r="E156" s="28">
        <v>8950642</v>
      </c>
      <c r="F156" s="29"/>
      <c r="G156" s="28">
        <v>205.5</v>
      </c>
      <c r="H156" s="48">
        <v>1</v>
      </c>
      <c r="I156" s="49">
        <v>1</v>
      </c>
      <c r="J156" s="32">
        <v>242</v>
      </c>
      <c r="K156" s="33">
        <f t="shared" si="94"/>
        <v>242</v>
      </c>
      <c r="L156" s="34">
        <f t="shared" si="95"/>
        <v>1.1776155717761556</v>
      </c>
      <c r="M156" s="35"/>
      <c r="N156" s="32">
        <v>75</v>
      </c>
      <c r="O156" s="36">
        <f t="shared" si="96"/>
        <v>75</v>
      </c>
      <c r="P156" s="34"/>
      <c r="Q156" s="37"/>
      <c r="R156" s="50">
        <v>1</v>
      </c>
      <c r="S156" s="51">
        <v>1</v>
      </c>
      <c r="T156" s="47">
        <v>249</v>
      </c>
      <c r="U156" s="36">
        <f t="shared" si="97"/>
        <v>249</v>
      </c>
      <c r="V156" s="34">
        <f t="shared" si="98"/>
        <v>1.2116788321167884</v>
      </c>
      <c r="W156" s="34"/>
      <c r="X156" s="39">
        <v>231</v>
      </c>
      <c r="Y156" s="36">
        <f t="shared" si="99"/>
        <v>231</v>
      </c>
      <c r="Z156" s="40">
        <f t="shared" si="100"/>
        <v>1.1240875912408759</v>
      </c>
      <c r="AA156" s="34"/>
      <c r="AB156" s="34"/>
      <c r="AC156" s="34"/>
      <c r="AD156" s="50">
        <v>1</v>
      </c>
      <c r="AE156" s="51">
        <v>1</v>
      </c>
      <c r="AF156" s="32">
        <v>808</v>
      </c>
      <c r="AG156" s="36">
        <f t="shared" si="101"/>
        <v>808</v>
      </c>
      <c r="AH156" s="34">
        <f t="shared" si="102"/>
        <v>3.931873479318735</v>
      </c>
      <c r="AI156" s="35"/>
      <c r="AJ156" s="32">
        <v>232</v>
      </c>
      <c r="AK156" s="36">
        <f t="shared" si="103"/>
        <v>232</v>
      </c>
      <c r="AL156" s="34">
        <f t="shared" si="104"/>
        <v>1.1289537712895377</v>
      </c>
      <c r="AM156" s="35"/>
      <c r="AN156" s="35">
        <f t="shared" si="105"/>
        <v>3.4827586206896552</v>
      </c>
      <c r="AO156" s="41">
        <f t="shared" si="106"/>
        <v>2.3388429752066116</v>
      </c>
      <c r="AP156" s="52">
        <v>1</v>
      </c>
      <c r="AQ156" s="53">
        <v>1</v>
      </c>
      <c r="AR156" s="26">
        <v>815</v>
      </c>
      <c r="AS156" s="42">
        <f t="shared" si="107"/>
        <v>815</v>
      </c>
      <c r="AT156" s="43">
        <f t="shared" si="108"/>
        <v>3.965936739659367</v>
      </c>
      <c r="AU156" s="44"/>
      <c r="AV156" s="26">
        <v>232</v>
      </c>
      <c r="AW156" s="42">
        <f t="shared" si="109"/>
        <v>232</v>
      </c>
      <c r="AX156" s="43">
        <f t="shared" si="110"/>
        <v>1.1289537712895377</v>
      </c>
      <c r="AY156" s="45"/>
      <c r="AZ156"/>
      <c r="BA156"/>
      <c r="BB156"/>
    </row>
    <row r="157" spans="1:54" s="26" customFormat="1" ht="15.75">
      <c r="A157" s="46"/>
      <c r="C157" s="26" t="s">
        <v>52</v>
      </c>
      <c r="D157" s="27">
        <v>1566</v>
      </c>
      <c r="E157" s="28">
        <v>20177760</v>
      </c>
      <c r="F157" s="29"/>
      <c r="G157" s="28">
        <v>463.2</v>
      </c>
      <c r="H157" s="48">
        <v>1</v>
      </c>
      <c r="I157" s="49">
        <v>1</v>
      </c>
      <c r="J157" s="32">
        <v>8165</v>
      </c>
      <c r="K157" s="33">
        <f t="shared" si="94"/>
        <v>8165</v>
      </c>
      <c r="L157" s="34">
        <f t="shared" si="95"/>
        <v>17.627374784110536</v>
      </c>
      <c r="M157" s="35"/>
      <c r="N157" s="32">
        <v>162</v>
      </c>
      <c r="O157" s="36">
        <f t="shared" si="96"/>
        <v>162</v>
      </c>
      <c r="P157" s="34"/>
      <c r="Q157" s="37"/>
      <c r="R157" s="50">
        <v>1</v>
      </c>
      <c r="S157" s="51">
        <v>1</v>
      </c>
      <c r="T157" s="47">
        <v>8494</v>
      </c>
      <c r="U157" s="36">
        <f t="shared" si="97"/>
        <v>8494</v>
      </c>
      <c r="V157" s="34">
        <f t="shared" si="98"/>
        <v>18.337651122625218</v>
      </c>
      <c r="W157" s="34"/>
      <c r="X157" s="39">
        <v>474</v>
      </c>
      <c r="Y157" s="36">
        <f t="shared" si="99"/>
        <v>474</v>
      </c>
      <c r="Z157" s="40">
        <f t="shared" si="100"/>
        <v>1.0233160621761659</v>
      </c>
      <c r="AA157" s="34"/>
      <c r="AB157" s="34"/>
      <c r="AC157" s="34"/>
      <c r="AD157" s="50">
        <v>1</v>
      </c>
      <c r="AE157" s="51">
        <v>1</v>
      </c>
      <c r="AF157" s="32">
        <v>8935</v>
      </c>
      <c r="AG157" s="36">
        <f t="shared" si="101"/>
        <v>8935</v>
      </c>
      <c r="AH157" s="34">
        <f t="shared" si="102"/>
        <v>19.28972366148532</v>
      </c>
      <c r="AI157" s="35"/>
      <c r="AJ157" s="32">
        <v>518</v>
      </c>
      <c r="AK157" s="36">
        <f t="shared" si="103"/>
        <v>518</v>
      </c>
      <c r="AL157" s="34">
        <f t="shared" si="104"/>
        <v>1.118307426597582</v>
      </c>
      <c r="AM157" s="35"/>
      <c r="AN157" s="35">
        <f t="shared" si="105"/>
        <v>17.24903474903475</v>
      </c>
      <c r="AO157" s="41">
        <f t="shared" si="106"/>
        <v>0.09430496019595835</v>
      </c>
      <c r="AP157" s="52">
        <v>1</v>
      </c>
      <c r="AQ157" s="53">
        <v>1</v>
      </c>
      <c r="AR157" s="26">
        <v>8958</v>
      </c>
      <c r="AS157" s="42">
        <f t="shared" si="107"/>
        <v>8958</v>
      </c>
      <c r="AT157" s="43">
        <f t="shared" si="108"/>
        <v>19.33937823834197</v>
      </c>
      <c r="AU157" s="44"/>
      <c r="AV157" s="26">
        <v>519</v>
      </c>
      <c r="AW157" s="42">
        <f t="shared" si="109"/>
        <v>519</v>
      </c>
      <c r="AX157" s="43">
        <f t="shared" si="110"/>
        <v>1.1204663212435233</v>
      </c>
      <c r="AY157" s="45"/>
      <c r="AZ157"/>
      <c r="BA157"/>
      <c r="BB157"/>
    </row>
    <row r="158" spans="1:54" s="26" customFormat="1" ht="15.75">
      <c r="A158" s="46"/>
      <c r="C158" s="26" t="s">
        <v>52</v>
      </c>
      <c r="D158" s="27">
        <v>1570</v>
      </c>
      <c r="E158" s="28">
        <v>12693050</v>
      </c>
      <c r="F158" s="29"/>
      <c r="G158" s="28">
        <v>291.4</v>
      </c>
      <c r="H158" s="48">
        <v>1</v>
      </c>
      <c r="I158" s="49">
        <v>1</v>
      </c>
      <c r="J158" s="32">
        <v>2533</v>
      </c>
      <c r="K158" s="33">
        <f t="shared" si="94"/>
        <v>2533</v>
      </c>
      <c r="L158" s="34">
        <f t="shared" si="95"/>
        <v>8.692518874399452</v>
      </c>
      <c r="M158" s="35"/>
      <c r="N158" s="32">
        <v>1</v>
      </c>
      <c r="O158" s="36">
        <f t="shared" si="96"/>
        <v>1</v>
      </c>
      <c r="P158" s="34"/>
      <c r="Q158" s="37"/>
      <c r="R158" s="50">
        <v>1</v>
      </c>
      <c r="S158" s="51">
        <v>1</v>
      </c>
      <c r="T158" s="47">
        <v>2645</v>
      </c>
      <c r="U158" s="36">
        <f t="shared" si="97"/>
        <v>2645</v>
      </c>
      <c r="V158" s="34">
        <f t="shared" si="98"/>
        <v>9.076870281400138</v>
      </c>
      <c r="W158" s="34"/>
      <c r="X158" s="39">
        <v>0</v>
      </c>
      <c r="Y158" s="36">
        <f t="shared" si="99"/>
        <v>0</v>
      </c>
      <c r="Z158" s="40">
        <f t="shared" si="100"/>
        <v>0</v>
      </c>
      <c r="AA158" s="34"/>
      <c r="AB158" s="34"/>
      <c r="AC158" s="34"/>
      <c r="AD158" s="50">
        <v>1</v>
      </c>
      <c r="AE158" s="51">
        <v>1</v>
      </c>
      <c r="AF158" s="32">
        <v>3350</v>
      </c>
      <c r="AG158" s="36">
        <f t="shared" si="101"/>
        <v>3350</v>
      </c>
      <c r="AH158" s="34">
        <f t="shared" si="102"/>
        <v>11.496225120109816</v>
      </c>
      <c r="AI158" s="35"/>
      <c r="AJ158" s="32">
        <v>0</v>
      </c>
      <c r="AK158" s="36">
        <f t="shared" si="103"/>
        <v>0</v>
      </c>
      <c r="AL158" s="34">
        <f t="shared" si="104"/>
        <v>0</v>
      </c>
      <c r="AM158" s="35"/>
      <c r="AN158" s="35" t="e">
        <f t="shared" si="105"/>
        <v>#DIV/0!</v>
      </c>
      <c r="AO158" s="41">
        <f t="shared" si="106"/>
        <v>0.3225424397947098</v>
      </c>
      <c r="AP158" s="52">
        <v>1</v>
      </c>
      <c r="AQ158" s="53">
        <v>1</v>
      </c>
      <c r="AR158" s="26">
        <v>3350</v>
      </c>
      <c r="AS158" s="42">
        <f t="shared" si="107"/>
        <v>3350</v>
      </c>
      <c r="AT158" s="43">
        <f t="shared" si="108"/>
        <v>11.496225120109816</v>
      </c>
      <c r="AU158" s="44"/>
      <c r="AV158" s="26">
        <v>0</v>
      </c>
      <c r="AW158" s="42">
        <f t="shared" si="109"/>
        <v>0</v>
      </c>
      <c r="AX158" s="43">
        <f t="shared" si="110"/>
        <v>0</v>
      </c>
      <c r="AY158" s="45"/>
      <c r="AZ158"/>
      <c r="BA158"/>
      <c r="BB158"/>
    </row>
    <row r="159" spans="1:54" s="26" customFormat="1" ht="15.75">
      <c r="A159" s="46"/>
      <c r="C159" s="28" t="s">
        <v>52</v>
      </c>
      <c r="D159" s="27">
        <v>1568</v>
      </c>
      <c r="E159" s="28">
        <v>12293880</v>
      </c>
      <c r="F159" s="29"/>
      <c r="G159" s="28">
        <v>282.2</v>
      </c>
      <c r="H159" s="30">
        <v>0</v>
      </c>
      <c r="I159" s="31">
        <v>0</v>
      </c>
      <c r="J159" s="32">
        <v>89</v>
      </c>
      <c r="K159" s="33">
        <f t="shared" si="94"/>
        <v>0</v>
      </c>
      <c r="L159" s="34">
        <f t="shared" si="95"/>
        <v>0.31537916371367825</v>
      </c>
      <c r="M159" s="35"/>
      <c r="N159" s="32">
        <v>91</v>
      </c>
      <c r="O159" s="36">
        <f t="shared" si="96"/>
        <v>0</v>
      </c>
      <c r="P159" s="34"/>
      <c r="Q159" s="37"/>
      <c r="R159" s="38">
        <v>0</v>
      </c>
      <c r="S159" s="31">
        <v>0</v>
      </c>
      <c r="T159" s="47">
        <v>103</v>
      </c>
      <c r="U159" s="36">
        <f t="shared" si="97"/>
        <v>0</v>
      </c>
      <c r="V159" s="34">
        <f t="shared" si="98"/>
        <v>0.3649893692416726</v>
      </c>
      <c r="W159" s="34"/>
      <c r="X159" s="39">
        <v>267</v>
      </c>
      <c r="Y159" s="36">
        <f t="shared" si="99"/>
        <v>0</v>
      </c>
      <c r="Z159" s="40">
        <f t="shared" si="100"/>
        <v>0.9461374911410347</v>
      </c>
      <c r="AA159" s="34"/>
      <c r="AB159" s="34"/>
      <c r="AC159" s="34"/>
      <c r="AD159" s="38">
        <v>0</v>
      </c>
      <c r="AE159" s="31">
        <v>0</v>
      </c>
      <c r="AF159" s="32">
        <v>127</v>
      </c>
      <c r="AG159" s="36">
        <f t="shared" si="101"/>
        <v>0</v>
      </c>
      <c r="AH159" s="34">
        <f t="shared" si="102"/>
        <v>0.45003543586109146</v>
      </c>
      <c r="AI159" s="35"/>
      <c r="AJ159" s="32">
        <v>291</v>
      </c>
      <c r="AK159" s="36">
        <f t="shared" si="103"/>
        <v>0</v>
      </c>
      <c r="AL159" s="34">
        <f t="shared" si="104"/>
        <v>1.0311835577604536</v>
      </c>
      <c r="AM159" s="35"/>
      <c r="AN159" s="35" t="e">
        <f t="shared" si="105"/>
        <v>#DIV/0!</v>
      </c>
      <c r="AO159" s="41" t="e">
        <f t="shared" si="106"/>
        <v>#DIV/0!</v>
      </c>
      <c r="AP159" s="194"/>
      <c r="AQ159" s="195"/>
      <c r="AR159" s="26">
        <v>127</v>
      </c>
      <c r="AS159" s="42">
        <f t="shared" si="107"/>
        <v>0</v>
      </c>
      <c r="AT159" s="43">
        <f t="shared" si="108"/>
        <v>0.45003543586109146</v>
      </c>
      <c r="AU159" s="44"/>
      <c r="AV159" s="26">
        <v>292</v>
      </c>
      <c r="AW159" s="42">
        <f t="shared" si="109"/>
        <v>0</v>
      </c>
      <c r="AX159" s="43">
        <f t="shared" si="110"/>
        <v>1.034727143869596</v>
      </c>
      <c r="AY159" s="45"/>
      <c r="AZ159"/>
      <c r="BA159"/>
      <c r="BB159"/>
    </row>
    <row r="160" spans="1:54" s="26" customFormat="1" ht="15.75">
      <c r="A160" s="46"/>
      <c r="C160" s="28" t="s">
        <v>52</v>
      </c>
      <c r="D160" s="27">
        <v>1569</v>
      </c>
      <c r="E160" s="28">
        <v>26037730</v>
      </c>
      <c r="F160" s="29"/>
      <c r="G160" s="28">
        <v>597.7</v>
      </c>
      <c r="H160" s="30">
        <v>0</v>
      </c>
      <c r="I160" s="31">
        <v>0</v>
      </c>
      <c r="J160" s="32">
        <v>2685</v>
      </c>
      <c r="K160" s="33">
        <f t="shared" si="94"/>
        <v>0</v>
      </c>
      <c r="L160" s="34">
        <f t="shared" si="95"/>
        <v>4.4922201773464945</v>
      </c>
      <c r="M160" s="35"/>
      <c r="N160" s="32">
        <v>471</v>
      </c>
      <c r="O160" s="36">
        <f t="shared" si="96"/>
        <v>0</v>
      </c>
      <c r="P160" s="34"/>
      <c r="Q160" s="37"/>
      <c r="R160" s="38">
        <v>0</v>
      </c>
      <c r="S160" s="31">
        <v>0</v>
      </c>
      <c r="T160" s="47">
        <v>2819</v>
      </c>
      <c r="U160" s="36">
        <f t="shared" si="97"/>
        <v>0</v>
      </c>
      <c r="V160" s="34">
        <f t="shared" si="98"/>
        <v>4.716412916178685</v>
      </c>
      <c r="W160" s="34"/>
      <c r="X160" s="39">
        <v>571</v>
      </c>
      <c r="Y160" s="36">
        <f t="shared" si="99"/>
        <v>0</v>
      </c>
      <c r="Z160" s="40">
        <f t="shared" si="100"/>
        <v>0.9553287602476158</v>
      </c>
      <c r="AA160" s="34"/>
      <c r="AB160" s="34"/>
      <c r="AC160" s="34"/>
      <c r="AD160" s="38">
        <v>0</v>
      </c>
      <c r="AE160" s="31">
        <v>0</v>
      </c>
      <c r="AF160" s="32">
        <v>3189</v>
      </c>
      <c r="AG160" s="36">
        <f t="shared" si="101"/>
        <v>0</v>
      </c>
      <c r="AH160" s="34">
        <f t="shared" si="102"/>
        <v>5.335452568178015</v>
      </c>
      <c r="AI160" s="35"/>
      <c r="AJ160" s="32">
        <v>886</v>
      </c>
      <c r="AK160" s="36">
        <f t="shared" si="103"/>
        <v>0</v>
      </c>
      <c r="AL160" s="34">
        <f t="shared" si="104"/>
        <v>1.4823490045173162</v>
      </c>
      <c r="AM160" s="35"/>
      <c r="AN160" s="35" t="e">
        <f t="shared" si="105"/>
        <v>#DIV/0!</v>
      </c>
      <c r="AO160" s="41" t="e">
        <f t="shared" si="106"/>
        <v>#DIV/0!</v>
      </c>
      <c r="AP160" s="194"/>
      <c r="AQ160" s="195"/>
      <c r="AR160" s="26">
        <v>3217</v>
      </c>
      <c r="AS160" s="42">
        <f t="shared" si="107"/>
        <v>0</v>
      </c>
      <c r="AT160" s="43">
        <f t="shared" si="108"/>
        <v>5.3822988121131</v>
      </c>
      <c r="AU160" s="44"/>
      <c r="AV160" s="26">
        <v>1015</v>
      </c>
      <c r="AW160" s="42">
        <f t="shared" si="109"/>
        <v>0</v>
      </c>
      <c r="AX160" s="43">
        <f t="shared" si="110"/>
        <v>1.6981763426468126</v>
      </c>
      <c r="AY160" s="45"/>
      <c r="AZ160"/>
      <c r="BA160"/>
      <c r="BB160"/>
    </row>
    <row r="161" spans="1:54" s="26" customFormat="1" ht="15.75">
      <c r="A161" s="46"/>
      <c r="D161" s="27"/>
      <c r="E161" s="28"/>
      <c r="F161" s="29"/>
      <c r="G161" s="28"/>
      <c r="H161" s="54"/>
      <c r="I161" s="55"/>
      <c r="J161" s="32"/>
      <c r="K161" s="33"/>
      <c r="L161" s="34"/>
      <c r="M161" s="35"/>
      <c r="N161" s="32"/>
      <c r="O161" s="36"/>
      <c r="P161" s="34"/>
      <c r="Q161" s="37"/>
      <c r="R161" s="56"/>
      <c r="S161" s="57"/>
      <c r="T161" s="32"/>
      <c r="U161" s="34"/>
      <c r="V161" s="34"/>
      <c r="W161" s="34"/>
      <c r="X161" s="39"/>
      <c r="Y161" s="34"/>
      <c r="Z161" s="34"/>
      <c r="AA161" s="34"/>
      <c r="AB161" s="34"/>
      <c r="AC161" s="34"/>
      <c r="AD161" s="56"/>
      <c r="AE161" s="57"/>
      <c r="AF161" s="32"/>
      <c r="AG161" s="36"/>
      <c r="AH161" s="34"/>
      <c r="AI161" s="35"/>
      <c r="AJ161" s="32"/>
      <c r="AK161" s="36"/>
      <c r="AL161" s="34"/>
      <c r="AM161" s="35"/>
      <c r="AN161" s="35"/>
      <c r="AO161" s="41"/>
      <c r="AP161" s="58"/>
      <c r="AQ161" s="59"/>
      <c r="AS161" s="42"/>
      <c r="AT161" s="43"/>
      <c r="AU161" s="44"/>
      <c r="AW161" s="42"/>
      <c r="AX161" s="43"/>
      <c r="AY161" s="45"/>
      <c r="AZ161"/>
      <c r="BA161"/>
      <c r="BB161"/>
    </row>
    <row r="162" spans="1:51" s="61" customFormat="1" ht="15.75">
      <c r="A162" s="60"/>
      <c r="B162" s="61" t="s">
        <v>86</v>
      </c>
      <c r="D162" s="62"/>
      <c r="F162" s="63">
        <f>$G162/640</f>
        <v>6.2140625</v>
      </c>
      <c r="G162" s="61">
        <f>SUM(G153:G160)</f>
        <v>3977</v>
      </c>
      <c r="H162" s="64"/>
      <c r="I162" s="65"/>
      <c r="J162" s="66">
        <f>SUM(J153:J160)</f>
        <v>16854</v>
      </c>
      <c r="K162" s="67">
        <f>SUM(K153:K160)</f>
        <v>11604</v>
      </c>
      <c r="L162" s="68">
        <f>J162/$G162</f>
        <v>4.237867739502137</v>
      </c>
      <c r="M162" s="69">
        <f>K162/$G164</f>
        <v>4.677146311970979</v>
      </c>
      <c r="N162" s="66">
        <f>SUM(N153:N160)</f>
        <v>3780</v>
      </c>
      <c r="O162" s="67">
        <f>SUM(O153:O160)</f>
        <v>241</v>
      </c>
      <c r="P162" s="68">
        <f>N162/$G162</f>
        <v>0.9504651747548404</v>
      </c>
      <c r="Q162" s="70">
        <f>O162/G164</f>
        <v>0.09713825070536074</v>
      </c>
      <c r="R162" s="71"/>
      <c r="S162" s="72"/>
      <c r="T162" s="73">
        <f>SUM(T153:T161)</f>
        <v>17567</v>
      </c>
      <c r="U162" s="74">
        <f>SUM(U153:U161)</f>
        <v>12080</v>
      </c>
      <c r="V162" s="73">
        <f>SUM(V153:V161)</f>
        <v>41.33512386400689</v>
      </c>
      <c r="W162" s="69">
        <f>U162/$G164</f>
        <v>4.86900443369609</v>
      </c>
      <c r="X162" s="73">
        <f>SUM(X153:X161)</f>
        <v>4757</v>
      </c>
      <c r="Y162" s="73">
        <f>SUM(Y153:Y160)</f>
        <v>708</v>
      </c>
      <c r="Z162" s="68">
        <f>X162/G162</f>
        <v>1.196127734473221</v>
      </c>
      <c r="AA162" s="69">
        <f>Y162/G164</f>
        <v>0.28536880290205563</v>
      </c>
      <c r="AB162" s="68"/>
      <c r="AC162" s="68"/>
      <c r="AD162" s="71"/>
      <c r="AE162" s="72"/>
      <c r="AF162" s="66">
        <f>SUM(AF153:AF160)</f>
        <v>27607</v>
      </c>
      <c r="AG162" s="67">
        <f>SUM(AG153:AG161)</f>
        <v>21315</v>
      </c>
      <c r="AH162" s="68">
        <f>AF162/$G162</f>
        <v>6.941664571284888</v>
      </c>
      <c r="AI162" s="69">
        <f>AG162/$G164</f>
        <v>8.591293833131802</v>
      </c>
      <c r="AJ162" s="66">
        <f>SUM(AJ153:AJ160)</f>
        <v>8018</v>
      </c>
      <c r="AK162" s="67">
        <f>SUM(AK153:AK160)</f>
        <v>3010</v>
      </c>
      <c r="AL162" s="68">
        <f>AJ162/$G162</f>
        <v>2.016092532059341</v>
      </c>
      <c r="AM162" s="69">
        <f>AK162/$G164</f>
        <v>1.2132204756146716</v>
      </c>
      <c r="AN162" s="69">
        <f>SUM(AG162/AK162)</f>
        <v>7.0813953488372094</v>
      </c>
      <c r="AO162" s="75">
        <f>SUM(AG162-K162)/K162</f>
        <v>0.8368665977249224</v>
      </c>
      <c r="AP162" s="76"/>
      <c r="AQ162" s="77"/>
      <c r="AR162" s="61">
        <f>SUM(AR153:AR160)</f>
        <v>29805</v>
      </c>
      <c r="AS162" s="78">
        <f>SUM(AS153:AS160)</f>
        <v>23463</v>
      </c>
      <c r="AT162" s="63">
        <f>AR162/$G162</f>
        <v>7.494342469197888</v>
      </c>
      <c r="AU162" s="79">
        <f>AS162/$G164</f>
        <v>9.45707376058041</v>
      </c>
      <c r="AV162" s="61">
        <f>SUM(AV153:AV160)</f>
        <v>8490</v>
      </c>
      <c r="AW162" s="78">
        <f>SUM(AW153:AW160)</f>
        <v>3336</v>
      </c>
      <c r="AX162" s="63">
        <f>AV162/$G162</f>
        <v>2.1347749559969826</v>
      </c>
      <c r="AY162" s="80">
        <f>AW162/$G164</f>
        <v>1.3446191051995162</v>
      </c>
    </row>
    <row r="163" spans="1:54" s="26" customFormat="1" ht="15.75">
      <c r="A163" s="46"/>
      <c r="D163" s="27"/>
      <c r="E163" s="28"/>
      <c r="F163" s="29"/>
      <c r="G163" s="28"/>
      <c r="H163" s="54"/>
      <c r="I163" s="55"/>
      <c r="J163" s="32"/>
      <c r="K163" s="33"/>
      <c r="L163" s="34"/>
      <c r="M163" s="35"/>
      <c r="N163" s="32"/>
      <c r="O163" s="36"/>
      <c r="P163" s="34"/>
      <c r="Q163" s="37"/>
      <c r="R163" s="56"/>
      <c r="S163" s="57"/>
      <c r="T163" s="32"/>
      <c r="U163" s="34"/>
      <c r="V163" s="34"/>
      <c r="W163" s="34"/>
      <c r="X163" s="39"/>
      <c r="Y163" s="34"/>
      <c r="Z163" s="34"/>
      <c r="AA163" s="34"/>
      <c r="AB163" s="34"/>
      <c r="AC163" s="34"/>
      <c r="AD163" s="56"/>
      <c r="AE163" s="57"/>
      <c r="AF163" s="32"/>
      <c r="AG163" s="36"/>
      <c r="AH163" s="34"/>
      <c r="AI163" s="35"/>
      <c r="AJ163" s="32"/>
      <c r="AK163" s="36"/>
      <c r="AL163" s="34"/>
      <c r="AM163" s="35"/>
      <c r="AN163" s="35"/>
      <c r="AO163" s="41"/>
      <c r="AP163" s="58"/>
      <c r="AQ163" s="59"/>
      <c r="AS163" s="42"/>
      <c r="AT163" s="43"/>
      <c r="AU163" s="35"/>
      <c r="AW163" s="42"/>
      <c r="AX163" s="43"/>
      <c r="AY163" s="45"/>
      <c r="AZ163"/>
      <c r="BA163"/>
      <c r="BB163"/>
    </row>
    <row r="164" spans="1:51" s="25" customFormat="1" ht="15.75">
      <c r="A164" s="46"/>
      <c r="B164" s="25" t="s">
        <v>87</v>
      </c>
      <c r="D164" s="81"/>
      <c r="E164" s="82"/>
      <c r="F164" s="83">
        <v>3.9</v>
      </c>
      <c r="G164" s="82">
        <v>2481</v>
      </c>
      <c r="H164" s="84"/>
      <c r="I164" s="85"/>
      <c r="K164" s="86">
        <v>16690</v>
      </c>
      <c r="L164" s="87">
        <v>6.7</v>
      </c>
      <c r="M164" s="87"/>
      <c r="N164" s="86">
        <v>1686</v>
      </c>
      <c r="O164" s="88"/>
      <c r="P164" s="87">
        <v>1</v>
      </c>
      <c r="Q164" s="89"/>
      <c r="R164" s="90"/>
      <c r="S164" s="91"/>
      <c r="U164" s="87"/>
      <c r="V164" s="87"/>
      <c r="W164" s="87"/>
      <c r="X164" s="88"/>
      <c r="Y164" s="87"/>
      <c r="Z164" s="87"/>
      <c r="AA164" s="87"/>
      <c r="AB164" s="87"/>
      <c r="AC164" s="87"/>
      <c r="AD164" s="90"/>
      <c r="AE164" s="91"/>
      <c r="AG164" s="86">
        <v>28974</v>
      </c>
      <c r="AI164" s="87">
        <v>11.7</v>
      </c>
      <c r="AJ164" s="86">
        <v>3914</v>
      </c>
      <c r="AK164" s="88"/>
      <c r="AM164" s="87">
        <v>1.6</v>
      </c>
      <c r="AN164" s="87">
        <v>7.4</v>
      </c>
      <c r="AO164" s="92">
        <v>0.736</v>
      </c>
      <c r="AP164" s="93"/>
      <c r="AQ164" s="84"/>
      <c r="AT164" s="94"/>
      <c r="AU164" s="94"/>
      <c r="AX164" s="94"/>
      <c r="AY164" s="95"/>
    </row>
    <row r="165" spans="1:51" s="25" customFormat="1" ht="16.5" thickBot="1">
      <c r="A165" s="46"/>
      <c r="D165" s="81"/>
      <c r="E165" s="82"/>
      <c r="F165" s="83"/>
      <c r="G165" s="82"/>
      <c r="H165" s="84"/>
      <c r="I165" s="85"/>
      <c r="J165" s="86"/>
      <c r="K165" s="116"/>
      <c r="L165" s="87"/>
      <c r="M165" s="117"/>
      <c r="N165" s="86"/>
      <c r="O165" s="118"/>
      <c r="P165" s="87"/>
      <c r="Q165" s="89"/>
      <c r="R165" s="119"/>
      <c r="S165" s="120"/>
      <c r="T165" s="86"/>
      <c r="U165" s="87"/>
      <c r="V165" s="87"/>
      <c r="W165" s="87"/>
      <c r="X165" s="88"/>
      <c r="Y165" s="87"/>
      <c r="Z165" s="87"/>
      <c r="AA165" s="87"/>
      <c r="AB165" s="87"/>
      <c r="AC165" s="87"/>
      <c r="AD165" s="119"/>
      <c r="AE165" s="120"/>
      <c r="AF165" s="86"/>
      <c r="AG165" s="118"/>
      <c r="AH165" s="87"/>
      <c r="AI165" s="117"/>
      <c r="AJ165" s="86"/>
      <c r="AK165" s="118"/>
      <c r="AL165" s="87"/>
      <c r="AM165" s="117"/>
      <c r="AN165" s="117"/>
      <c r="AO165" s="121"/>
      <c r="AP165" s="122"/>
      <c r="AQ165" s="123"/>
      <c r="AS165" s="124"/>
      <c r="AT165" s="94"/>
      <c r="AU165" s="125"/>
      <c r="AW165" s="124"/>
      <c r="AX165" s="94"/>
      <c r="AY165" s="126"/>
    </row>
    <row r="166" spans="1:51" s="97" customFormat="1" ht="16.5" thickTop="1">
      <c r="A166" s="96"/>
      <c r="D166" s="98"/>
      <c r="E166" s="99"/>
      <c r="F166" s="100"/>
      <c r="G166" s="99"/>
      <c r="H166" s="101"/>
      <c r="I166" s="101"/>
      <c r="K166" s="102"/>
      <c r="L166" s="103"/>
      <c r="M166" s="104"/>
      <c r="O166" s="105"/>
      <c r="P166" s="103"/>
      <c r="Q166" s="106"/>
      <c r="R166" s="107"/>
      <c r="S166" s="108"/>
      <c r="U166" s="103"/>
      <c r="V166" s="103"/>
      <c r="W166" s="103"/>
      <c r="X166" s="109"/>
      <c r="Y166" s="103"/>
      <c r="Z166" s="103"/>
      <c r="AA166" s="103"/>
      <c r="AB166" s="103"/>
      <c r="AC166" s="103"/>
      <c r="AD166" s="107"/>
      <c r="AE166" s="108"/>
      <c r="AG166" s="105"/>
      <c r="AH166" s="103"/>
      <c r="AI166" s="104"/>
      <c r="AK166" s="105"/>
      <c r="AL166" s="103"/>
      <c r="AM166" s="104"/>
      <c r="AN166" s="104"/>
      <c r="AO166" s="110"/>
      <c r="AP166" s="111"/>
      <c r="AQ166" s="112"/>
      <c r="AS166" s="113"/>
      <c r="AT166" s="103"/>
      <c r="AU166" s="104"/>
      <c r="AW166" s="113"/>
      <c r="AX166" s="103"/>
      <c r="AY166" s="114"/>
    </row>
    <row r="167" spans="1:54" s="26" customFormat="1" ht="15.75">
      <c r="A167" s="46"/>
      <c r="D167" s="27"/>
      <c r="E167" s="28"/>
      <c r="F167" s="29"/>
      <c r="G167" s="28"/>
      <c r="H167" s="54"/>
      <c r="I167" s="55"/>
      <c r="J167" s="32"/>
      <c r="K167" s="33"/>
      <c r="L167" s="34"/>
      <c r="M167" s="35"/>
      <c r="N167" s="32"/>
      <c r="O167" s="36"/>
      <c r="P167" s="34"/>
      <c r="Q167" s="37"/>
      <c r="R167" s="56"/>
      <c r="S167" s="57"/>
      <c r="T167" s="32"/>
      <c r="U167" s="34"/>
      <c r="V167" s="34"/>
      <c r="W167" s="34"/>
      <c r="X167" s="39"/>
      <c r="Y167" s="34"/>
      <c r="Z167" s="34"/>
      <c r="AA167" s="34"/>
      <c r="AB167" s="34"/>
      <c r="AC167" s="34"/>
      <c r="AD167" s="56"/>
      <c r="AE167" s="57"/>
      <c r="AF167" s="32"/>
      <c r="AG167" s="36"/>
      <c r="AH167" s="34"/>
      <c r="AI167" s="35"/>
      <c r="AJ167" s="32"/>
      <c r="AK167" s="36"/>
      <c r="AL167" s="34"/>
      <c r="AM167" s="35"/>
      <c r="AN167" s="35"/>
      <c r="AO167" s="41"/>
      <c r="AP167" s="58"/>
      <c r="AQ167" s="59"/>
      <c r="AS167" s="42"/>
      <c r="AT167" s="43"/>
      <c r="AU167" s="44"/>
      <c r="AW167" s="42"/>
      <c r="AX167" s="43"/>
      <c r="AY167" s="45"/>
      <c r="AZ167"/>
      <c r="BA167"/>
      <c r="BB167"/>
    </row>
    <row r="168" spans="1:54" s="26" customFormat="1" ht="15.75">
      <c r="A168" s="24">
        <v>38</v>
      </c>
      <c r="B168" s="25" t="s">
        <v>88</v>
      </c>
      <c r="C168" s="26" t="s">
        <v>52</v>
      </c>
      <c r="D168" s="27">
        <v>1495</v>
      </c>
      <c r="E168" s="28">
        <v>42521380</v>
      </c>
      <c r="F168" s="29"/>
      <c r="G168" s="28">
        <v>976.2</v>
      </c>
      <c r="H168" s="30">
        <v>0</v>
      </c>
      <c r="I168" s="31">
        <v>0</v>
      </c>
      <c r="J168" s="32">
        <v>1575</v>
      </c>
      <c r="K168" s="33">
        <f aca="true" t="shared" si="111" ref="K168:K175">J168*$H168</f>
        <v>0</v>
      </c>
      <c r="L168" s="34">
        <f aca="true" t="shared" si="112" ref="L168:L175">J168/$G168</f>
        <v>1.61339889366933</v>
      </c>
      <c r="M168" s="35"/>
      <c r="N168" s="32">
        <v>2097</v>
      </c>
      <c r="O168" s="36">
        <f aca="true" t="shared" si="113" ref="O168:O175">N168*$I168</f>
        <v>0</v>
      </c>
      <c r="P168" s="34"/>
      <c r="Q168" s="37"/>
      <c r="R168" s="38">
        <v>0</v>
      </c>
      <c r="S168" s="31">
        <v>0</v>
      </c>
      <c r="T168" s="32">
        <v>1576</v>
      </c>
      <c r="U168" s="36">
        <f aca="true" t="shared" si="114" ref="U168:U175">T168*R168</f>
        <v>0</v>
      </c>
      <c r="V168" s="34">
        <f aca="true" t="shared" si="115" ref="V168:V175">T168/$G168</f>
        <v>1.6144232739192788</v>
      </c>
      <c r="W168" s="34"/>
      <c r="X168" s="39">
        <v>2090</v>
      </c>
      <c r="Y168" s="36">
        <f aca="true" t="shared" si="116" ref="Y168:Y175">X168*S168</f>
        <v>0</v>
      </c>
      <c r="Z168" s="40">
        <f aca="true" t="shared" si="117" ref="Z168:Z175">X168/$G168</f>
        <v>2.1409547223929524</v>
      </c>
      <c r="AA168" s="34"/>
      <c r="AB168" s="34"/>
      <c r="AC168" s="34"/>
      <c r="AD168" s="38">
        <v>0</v>
      </c>
      <c r="AE168" s="31">
        <v>0</v>
      </c>
      <c r="AF168" s="32">
        <v>1615</v>
      </c>
      <c r="AG168" s="36">
        <f aca="true" t="shared" si="118" ref="AG168:AG175">AF168*AD168</f>
        <v>0</v>
      </c>
      <c r="AH168" s="34">
        <f aca="true" t="shared" si="119" ref="AH168:AH175">AF168/$G168</f>
        <v>1.6543741036672812</v>
      </c>
      <c r="AI168" s="35"/>
      <c r="AJ168" s="32">
        <v>2147</v>
      </c>
      <c r="AK168" s="36">
        <f aca="true" t="shared" si="120" ref="AK168:AK175">AJ168*$I168</f>
        <v>0</v>
      </c>
      <c r="AL168" s="34">
        <f aca="true" t="shared" si="121" ref="AL168:AL175">AJ168/$G168</f>
        <v>2.199344396640033</v>
      </c>
      <c r="AM168" s="35"/>
      <c r="AN168" s="35" t="e">
        <f aca="true" t="shared" si="122" ref="AN168:AN175">AG168/AK168</f>
        <v>#DIV/0!</v>
      </c>
      <c r="AO168" s="41" t="e">
        <f aca="true" t="shared" si="123" ref="AO168:AO175">(AG168-K168)/K168</f>
        <v>#DIV/0!</v>
      </c>
      <c r="AP168" s="194"/>
      <c r="AQ168" s="195"/>
      <c r="AR168" s="26">
        <v>1624</v>
      </c>
      <c r="AS168" s="42">
        <f aca="true" t="shared" si="124" ref="AS168:AS175">AR168*$H168</f>
        <v>0</v>
      </c>
      <c r="AT168" s="43">
        <f aca="true" t="shared" si="125" ref="AT168:AT175">AR168/$G168</f>
        <v>1.6635935259168202</v>
      </c>
      <c r="AU168" s="44"/>
      <c r="AV168" s="26">
        <v>2150</v>
      </c>
      <c r="AW168" s="42">
        <f aca="true" t="shared" si="126" ref="AW168:AW175">AV168*$AQ168</f>
        <v>0</v>
      </c>
      <c r="AX168" s="43">
        <f aca="true" t="shared" si="127" ref="AX168:AX175">AV168/$G168</f>
        <v>2.202417537389879</v>
      </c>
      <c r="AY168" s="45"/>
      <c r="AZ168"/>
      <c r="BA168"/>
      <c r="BB168"/>
    </row>
    <row r="169" spans="1:54" s="26" customFormat="1" ht="15.75">
      <c r="A169" s="46"/>
      <c r="C169" s="26" t="s">
        <v>52</v>
      </c>
      <c r="D169" s="27">
        <v>1498</v>
      </c>
      <c r="E169" s="28">
        <v>9712279</v>
      </c>
      <c r="F169" s="29"/>
      <c r="G169" s="28">
        <v>223</v>
      </c>
      <c r="H169" s="30">
        <v>0</v>
      </c>
      <c r="I169" s="31">
        <v>0</v>
      </c>
      <c r="J169" s="32">
        <v>802</v>
      </c>
      <c r="K169" s="33">
        <f t="shared" si="111"/>
        <v>0</v>
      </c>
      <c r="L169" s="34">
        <f t="shared" si="112"/>
        <v>3.596412556053812</v>
      </c>
      <c r="M169" s="35"/>
      <c r="N169" s="32">
        <v>423</v>
      </c>
      <c r="O169" s="36">
        <f t="shared" si="113"/>
        <v>0</v>
      </c>
      <c r="P169" s="34"/>
      <c r="Q169" s="37"/>
      <c r="R169" s="38">
        <v>0</v>
      </c>
      <c r="S169" s="31">
        <v>0</v>
      </c>
      <c r="T169" s="32">
        <v>842</v>
      </c>
      <c r="U169" s="36">
        <f t="shared" si="114"/>
        <v>0</v>
      </c>
      <c r="V169" s="34">
        <f t="shared" si="115"/>
        <v>3.7757847533632285</v>
      </c>
      <c r="W169" s="34"/>
      <c r="X169" s="39">
        <v>224</v>
      </c>
      <c r="Y169" s="36">
        <f t="shared" si="116"/>
        <v>0</v>
      </c>
      <c r="Z169" s="40">
        <f t="shared" si="117"/>
        <v>1.0044843049327354</v>
      </c>
      <c r="AA169" s="34"/>
      <c r="AB169" s="34"/>
      <c r="AC169" s="34"/>
      <c r="AD169" s="38">
        <v>0</v>
      </c>
      <c r="AE169" s="31">
        <v>0</v>
      </c>
      <c r="AF169" s="32">
        <v>895</v>
      </c>
      <c r="AG169" s="36">
        <f t="shared" si="118"/>
        <v>0</v>
      </c>
      <c r="AH169" s="34">
        <f t="shared" si="119"/>
        <v>4.013452914798206</v>
      </c>
      <c r="AI169" s="35"/>
      <c r="AJ169" s="32">
        <v>227</v>
      </c>
      <c r="AK169" s="36">
        <f t="shared" si="120"/>
        <v>0</v>
      </c>
      <c r="AL169" s="34">
        <f t="shared" si="121"/>
        <v>1.0179372197309418</v>
      </c>
      <c r="AM169" s="35"/>
      <c r="AN169" s="35" t="e">
        <f t="shared" si="122"/>
        <v>#DIV/0!</v>
      </c>
      <c r="AO169" s="41" t="e">
        <f t="shared" si="123"/>
        <v>#DIV/0!</v>
      </c>
      <c r="AP169" s="194"/>
      <c r="AQ169" s="195"/>
      <c r="AR169" s="26">
        <v>898</v>
      </c>
      <c r="AS169" s="42">
        <f t="shared" si="124"/>
        <v>0</v>
      </c>
      <c r="AT169" s="43">
        <f t="shared" si="125"/>
        <v>4.026905829596412</v>
      </c>
      <c r="AU169" s="44"/>
      <c r="AV169" s="26">
        <v>227</v>
      </c>
      <c r="AW169" s="42">
        <f t="shared" si="126"/>
        <v>0</v>
      </c>
      <c r="AX169" s="43">
        <f t="shared" si="127"/>
        <v>1.0179372197309418</v>
      </c>
      <c r="AY169" s="45"/>
      <c r="AZ169"/>
      <c r="BA169"/>
      <c r="BB169"/>
    </row>
    <row r="170" spans="1:54" s="26" customFormat="1" ht="15.75">
      <c r="A170" s="46"/>
      <c r="C170" s="26" t="s">
        <v>52</v>
      </c>
      <c r="D170" s="27">
        <v>1497</v>
      </c>
      <c r="E170" s="28">
        <v>1965808</v>
      </c>
      <c r="F170" s="29"/>
      <c r="G170" s="28">
        <v>45.1</v>
      </c>
      <c r="H170" s="48">
        <v>1</v>
      </c>
      <c r="I170" s="49">
        <v>1</v>
      </c>
      <c r="J170" s="32">
        <v>1215</v>
      </c>
      <c r="K170" s="33">
        <f t="shared" si="111"/>
        <v>1215</v>
      </c>
      <c r="L170" s="34">
        <f t="shared" si="112"/>
        <v>26.94013303769401</v>
      </c>
      <c r="M170" s="35"/>
      <c r="N170" s="32">
        <v>0</v>
      </c>
      <c r="O170" s="36">
        <f t="shared" si="113"/>
        <v>0</v>
      </c>
      <c r="P170" s="34"/>
      <c r="Q170" s="37"/>
      <c r="R170" s="50">
        <v>1</v>
      </c>
      <c r="S170" s="51">
        <v>1</v>
      </c>
      <c r="T170" s="32">
        <v>1223</v>
      </c>
      <c r="U170" s="36">
        <f t="shared" si="114"/>
        <v>1223</v>
      </c>
      <c r="V170" s="34">
        <f t="shared" si="115"/>
        <v>27.11751662971175</v>
      </c>
      <c r="W170" s="34"/>
      <c r="X170" s="39">
        <v>198</v>
      </c>
      <c r="Y170" s="36">
        <f t="shared" si="116"/>
        <v>198</v>
      </c>
      <c r="Z170" s="40">
        <f t="shared" si="117"/>
        <v>4.390243902439024</v>
      </c>
      <c r="AA170" s="34"/>
      <c r="AB170" s="34"/>
      <c r="AC170" s="34"/>
      <c r="AD170" s="50">
        <v>1</v>
      </c>
      <c r="AE170" s="51">
        <v>1</v>
      </c>
      <c r="AF170" s="32">
        <v>2056</v>
      </c>
      <c r="AG170" s="36">
        <f t="shared" si="118"/>
        <v>2056</v>
      </c>
      <c r="AH170" s="34">
        <f t="shared" si="119"/>
        <v>45.58758314855876</v>
      </c>
      <c r="AI170" s="35"/>
      <c r="AJ170" s="32">
        <v>806</v>
      </c>
      <c r="AK170" s="36">
        <f t="shared" si="120"/>
        <v>806</v>
      </c>
      <c r="AL170" s="34">
        <f t="shared" si="121"/>
        <v>17.87139689578714</v>
      </c>
      <c r="AM170" s="35"/>
      <c r="AN170" s="35">
        <f t="shared" si="122"/>
        <v>2.5508684863523574</v>
      </c>
      <c r="AO170" s="41">
        <f t="shared" si="123"/>
        <v>0.6921810699588478</v>
      </c>
      <c r="AP170" s="52">
        <v>1</v>
      </c>
      <c r="AQ170" s="53">
        <v>1</v>
      </c>
      <c r="AR170" s="26">
        <v>2420</v>
      </c>
      <c r="AS170" s="42">
        <f t="shared" si="124"/>
        <v>2420</v>
      </c>
      <c r="AT170" s="43">
        <f t="shared" si="125"/>
        <v>53.65853658536585</v>
      </c>
      <c r="AU170" s="44"/>
      <c r="AV170" s="26">
        <v>905</v>
      </c>
      <c r="AW170" s="42">
        <f t="shared" si="126"/>
        <v>905</v>
      </c>
      <c r="AX170" s="43">
        <f t="shared" si="127"/>
        <v>20.066518847006652</v>
      </c>
      <c r="AY170" s="45"/>
      <c r="AZ170"/>
      <c r="BA170"/>
      <c r="BB170"/>
    </row>
    <row r="171" spans="1:54" s="26" customFormat="1" ht="15.75">
      <c r="A171" s="46"/>
      <c r="C171" s="26" t="s">
        <v>52</v>
      </c>
      <c r="D171" s="27">
        <v>1496</v>
      </c>
      <c r="E171" s="28">
        <v>2566145</v>
      </c>
      <c r="F171" s="29"/>
      <c r="G171" s="28">
        <v>58.9</v>
      </c>
      <c r="H171" s="48">
        <v>1</v>
      </c>
      <c r="I171" s="49">
        <v>1</v>
      </c>
      <c r="J171" s="32">
        <v>1126</v>
      </c>
      <c r="K171" s="33">
        <f t="shared" si="111"/>
        <v>1126</v>
      </c>
      <c r="L171" s="34">
        <f t="shared" si="112"/>
        <v>19.117147707979626</v>
      </c>
      <c r="M171" s="35"/>
      <c r="N171" s="32">
        <v>169</v>
      </c>
      <c r="O171" s="36">
        <f t="shared" si="113"/>
        <v>169</v>
      </c>
      <c r="P171" s="34"/>
      <c r="Q171" s="37"/>
      <c r="R171" s="50">
        <v>1</v>
      </c>
      <c r="S171" s="51">
        <v>1</v>
      </c>
      <c r="T171" s="47">
        <v>1137</v>
      </c>
      <c r="U171" s="36">
        <f t="shared" si="114"/>
        <v>1137</v>
      </c>
      <c r="V171" s="34">
        <f t="shared" si="115"/>
        <v>19.303904923599323</v>
      </c>
      <c r="W171" s="34"/>
      <c r="X171" s="39">
        <v>168</v>
      </c>
      <c r="Y171" s="36">
        <f t="shared" si="116"/>
        <v>168</v>
      </c>
      <c r="Z171" s="40">
        <f t="shared" si="117"/>
        <v>2.8522920203735147</v>
      </c>
      <c r="AA171" s="34"/>
      <c r="AB171" s="34"/>
      <c r="AC171" s="34"/>
      <c r="AD171" s="50">
        <v>1</v>
      </c>
      <c r="AE171" s="51">
        <v>1</v>
      </c>
      <c r="AF171" s="32">
        <v>1391</v>
      </c>
      <c r="AG171" s="36">
        <f t="shared" si="118"/>
        <v>1391</v>
      </c>
      <c r="AH171" s="34">
        <f t="shared" si="119"/>
        <v>23.616298811544993</v>
      </c>
      <c r="AI171" s="35"/>
      <c r="AJ171" s="32">
        <v>246</v>
      </c>
      <c r="AK171" s="36">
        <f t="shared" si="120"/>
        <v>246</v>
      </c>
      <c r="AL171" s="34">
        <f t="shared" si="121"/>
        <v>4.176570458404075</v>
      </c>
      <c r="AM171" s="35"/>
      <c r="AN171" s="35">
        <f t="shared" si="122"/>
        <v>5.654471544715447</v>
      </c>
      <c r="AO171" s="41">
        <f t="shared" si="123"/>
        <v>0.2353463587921847</v>
      </c>
      <c r="AP171" s="52">
        <v>1</v>
      </c>
      <c r="AQ171" s="53">
        <v>1</v>
      </c>
      <c r="AR171" s="26">
        <v>1415</v>
      </c>
      <c r="AS171" s="42">
        <f t="shared" si="124"/>
        <v>1415</v>
      </c>
      <c r="AT171" s="43">
        <f t="shared" si="125"/>
        <v>24.02376910016978</v>
      </c>
      <c r="AU171" s="44"/>
      <c r="AV171" s="26">
        <v>282</v>
      </c>
      <c r="AW171" s="42">
        <f t="shared" si="126"/>
        <v>282</v>
      </c>
      <c r="AX171" s="43">
        <f t="shared" si="127"/>
        <v>4.787775891341257</v>
      </c>
      <c r="AY171" s="45"/>
      <c r="AZ171"/>
      <c r="BA171"/>
      <c r="BB171"/>
    </row>
    <row r="172" spans="1:54" s="26" customFormat="1" ht="15.75">
      <c r="A172" s="46"/>
      <c r="C172" s="26" t="s">
        <v>52</v>
      </c>
      <c r="D172" s="27">
        <v>1503</v>
      </c>
      <c r="E172" s="28">
        <v>14235640</v>
      </c>
      <c r="F172" s="29"/>
      <c r="G172" s="28">
        <v>326.8</v>
      </c>
      <c r="H172" s="30">
        <v>0</v>
      </c>
      <c r="I172" s="31">
        <v>0</v>
      </c>
      <c r="J172" s="32">
        <v>801</v>
      </c>
      <c r="K172" s="33">
        <f t="shared" si="111"/>
        <v>0</v>
      </c>
      <c r="L172" s="34">
        <f t="shared" si="112"/>
        <v>2.4510403916768664</v>
      </c>
      <c r="M172" s="35"/>
      <c r="N172" s="32">
        <v>658</v>
      </c>
      <c r="O172" s="36">
        <f t="shared" si="113"/>
        <v>0</v>
      </c>
      <c r="P172" s="34"/>
      <c r="Q172" s="37"/>
      <c r="R172" s="38">
        <v>0</v>
      </c>
      <c r="S172" s="31">
        <v>0</v>
      </c>
      <c r="T172" s="47">
        <v>802</v>
      </c>
      <c r="U172" s="36">
        <f t="shared" si="114"/>
        <v>0</v>
      </c>
      <c r="V172" s="34">
        <f t="shared" si="115"/>
        <v>2.4541003671970625</v>
      </c>
      <c r="W172" s="34"/>
      <c r="X172" s="39">
        <v>890</v>
      </c>
      <c r="Y172" s="36">
        <f t="shared" si="116"/>
        <v>0</v>
      </c>
      <c r="Z172" s="40">
        <f t="shared" si="117"/>
        <v>2.7233782129742963</v>
      </c>
      <c r="AA172" s="34"/>
      <c r="AB172" s="34"/>
      <c r="AC172" s="34"/>
      <c r="AD172" s="38">
        <v>0</v>
      </c>
      <c r="AE172" s="31">
        <v>0</v>
      </c>
      <c r="AF172" s="32">
        <v>892</v>
      </c>
      <c r="AG172" s="36">
        <f t="shared" si="118"/>
        <v>0</v>
      </c>
      <c r="AH172" s="34">
        <f t="shared" si="119"/>
        <v>2.7294981640146876</v>
      </c>
      <c r="AI172" s="35"/>
      <c r="AJ172" s="32">
        <v>997</v>
      </c>
      <c r="AK172" s="36">
        <f t="shared" si="120"/>
        <v>0</v>
      </c>
      <c r="AL172" s="34">
        <f t="shared" si="121"/>
        <v>3.0507955936352507</v>
      </c>
      <c r="AM172" s="35"/>
      <c r="AN172" s="35" t="e">
        <f t="shared" si="122"/>
        <v>#DIV/0!</v>
      </c>
      <c r="AO172" s="41" t="e">
        <f t="shared" si="123"/>
        <v>#DIV/0!</v>
      </c>
      <c r="AP172" s="194"/>
      <c r="AQ172" s="195"/>
      <c r="AR172" s="26">
        <v>901</v>
      </c>
      <c r="AS172" s="42">
        <f t="shared" si="124"/>
        <v>0</v>
      </c>
      <c r="AT172" s="43">
        <f t="shared" si="125"/>
        <v>2.7570379436964503</v>
      </c>
      <c r="AU172" s="44"/>
      <c r="AV172" s="26">
        <v>1001</v>
      </c>
      <c r="AW172" s="42">
        <f t="shared" si="126"/>
        <v>0</v>
      </c>
      <c r="AX172" s="43">
        <f t="shared" si="127"/>
        <v>3.063035495716034</v>
      </c>
      <c r="AY172" s="45"/>
      <c r="AZ172"/>
      <c r="BA172"/>
      <c r="BB172"/>
    </row>
    <row r="173" spans="1:54" s="26" customFormat="1" ht="15.75">
      <c r="A173" s="46"/>
      <c r="C173" s="26" t="s">
        <v>52</v>
      </c>
      <c r="D173" s="27">
        <v>1501</v>
      </c>
      <c r="E173" s="28">
        <v>6310229</v>
      </c>
      <c r="F173" s="29"/>
      <c r="G173" s="28">
        <v>144.9</v>
      </c>
      <c r="H173" s="30">
        <v>0</v>
      </c>
      <c r="I173" s="31">
        <v>0</v>
      </c>
      <c r="J173" s="32">
        <v>2217</v>
      </c>
      <c r="K173" s="33">
        <f t="shared" si="111"/>
        <v>0</v>
      </c>
      <c r="L173" s="34">
        <f t="shared" si="112"/>
        <v>15.300207039337474</v>
      </c>
      <c r="M173" s="35"/>
      <c r="N173" s="32">
        <v>277</v>
      </c>
      <c r="O173" s="36">
        <f t="shared" si="113"/>
        <v>0</v>
      </c>
      <c r="P173" s="34"/>
      <c r="Q173" s="37"/>
      <c r="R173" s="38">
        <v>0</v>
      </c>
      <c r="S173" s="31">
        <v>0</v>
      </c>
      <c r="T173" s="47">
        <v>2265</v>
      </c>
      <c r="U173" s="36">
        <f t="shared" si="114"/>
        <v>0</v>
      </c>
      <c r="V173" s="34">
        <f t="shared" si="115"/>
        <v>15.631469979296066</v>
      </c>
      <c r="W173" s="34"/>
      <c r="X173" s="39">
        <v>287</v>
      </c>
      <c r="Y173" s="36">
        <f t="shared" si="116"/>
        <v>0</v>
      </c>
      <c r="Z173" s="40">
        <f t="shared" si="117"/>
        <v>1.9806763285024154</v>
      </c>
      <c r="AA173" s="34"/>
      <c r="AB173" s="34"/>
      <c r="AC173" s="34"/>
      <c r="AD173" s="38">
        <v>0</v>
      </c>
      <c r="AE173" s="31">
        <v>0</v>
      </c>
      <c r="AF173" s="32">
        <v>2659</v>
      </c>
      <c r="AG173" s="36">
        <f t="shared" si="118"/>
        <v>0</v>
      </c>
      <c r="AH173" s="34">
        <f t="shared" si="119"/>
        <v>18.350586611456176</v>
      </c>
      <c r="AI173" s="35"/>
      <c r="AJ173" s="32">
        <v>466</v>
      </c>
      <c r="AK173" s="36">
        <f t="shared" si="120"/>
        <v>0</v>
      </c>
      <c r="AL173" s="34">
        <f t="shared" si="121"/>
        <v>3.2160110420979984</v>
      </c>
      <c r="AM173" s="35"/>
      <c r="AN173" s="35" t="e">
        <f t="shared" si="122"/>
        <v>#DIV/0!</v>
      </c>
      <c r="AO173" s="41" t="e">
        <f t="shared" si="123"/>
        <v>#DIV/0!</v>
      </c>
      <c r="AP173" s="194"/>
      <c r="AQ173" s="195"/>
      <c r="AR173" s="26">
        <v>2847</v>
      </c>
      <c r="AS173" s="42">
        <f t="shared" si="124"/>
        <v>0</v>
      </c>
      <c r="AT173" s="43">
        <f t="shared" si="125"/>
        <v>19.648033126293996</v>
      </c>
      <c r="AU173" s="44"/>
      <c r="AV173" s="26">
        <v>530</v>
      </c>
      <c r="AW173" s="42">
        <f t="shared" si="126"/>
        <v>0</v>
      </c>
      <c r="AX173" s="43">
        <f t="shared" si="127"/>
        <v>3.657694962042788</v>
      </c>
      <c r="AY173" s="45"/>
      <c r="AZ173"/>
      <c r="BA173"/>
      <c r="BB173"/>
    </row>
    <row r="174" spans="1:54" s="26" customFormat="1" ht="15.75">
      <c r="A174" s="46"/>
      <c r="C174" s="26" t="s">
        <v>52</v>
      </c>
      <c r="D174" s="27">
        <v>1502</v>
      </c>
      <c r="E174" s="28">
        <v>10724370</v>
      </c>
      <c r="F174" s="29"/>
      <c r="G174" s="28">
        <v>246.2</v>
      </c>
      <c r="H174" s="48">
        <v>1</v>
      </c>
      <c r="I174" s="49">
        <v>1</v>
      </c>
      <c r="J174" s="32">
        <v>4931</v>
      </c>
      <c r="K174" s="33">
        <f t="shared" si="111"/>
        <v>4931</v>
      </c>
      <c r="L174" s="34">
        <f t="shared" si="112"/>
        <v>20.02843216896832</v>
      </c>
      <c r="M174" s="35"/>
      <c r="N174" s="32">
        <v>281</v>
      </c>
      <c r="O174" s="36">
        <f t="shared" si="113"/>
        <v>281</v>
      </c>
      <c r="P174" s="34"/>
      <c r="Q174" s="37"/>
      <c r="R174" s="50">
        <v>1</v>
      </c>
      <c r="S174" s="51">
        <v>1</v>
      </c>
      <c r="T174" s="47">
        <v>4978</v>
      </c>
      <c r="U174" s="36">
        <f t="shared" si="114"/>
        <v>4978</v>
      </c>
      <c r="V174" s="34">
        <f t="shared" si="115"/>
        <v>20.219333874898457</v>
      </c>
      <c r="W174" s="34"/>
      <c r="X174" s="39">
        <v>99</v>
      </c>
      <c r="Y174" s="36">
        <f t="shared" si="116"/>
        <v>99</v>
      </c>
      <c r="Z174" s="40">
        <f t="shared" si="117"/>
        <v>0.4021121039805037</v>
      </c>
      <c r="AA174" s="34"/>
      <c r="AB174" s="34"/>
      <c r="AC174" s="34"/>
      <c r="AD174" s="50">
        <v>1</v>
      </c>
      <c r="AE174" s="51">
        <v>1</v>
      </c>
      <c r="AF174" s="32">
        <v>7578</v>
      </c>
      <c r="AG174" s="36">
        <f t="shared" si="118"/>
        <v>7578</v>
      </c>
      <c r="AH174" s="34">
        <f t="shared" si="119"/>
        <v>30.779853777416736</v>
      </c>
      <c r="AI174" s="35"/>
      <c r="AJ174" s="32">
        <v>110</v>
      </c>
      <c r="AK174" s="36">
        <f t="shared" si="120"/>
        <v>110</v>
      </c>
      <c r="AL174" s="34">
        <f t="shared" si="121"/>
        <v>0.4467912266450041</v>
      </c>
      <c r="AM174" s="35"/>
      <c r="AN174" s="35">
        <f t="shared" si="122"/>
        <v>68.89090909090909</v>
      </c>
      <c r="AO174" s="41">
        <f t="shared" si="123"/>
        <v>0.536807949705942</v>
      </c>
      <c r="AP174" s="52">
        <v>1</v>
      </c>
      <c r="AQ174" s="53">
        <v>1</v>
      </c>
      <c r="AR174" s="26">
        <v>7578</v>
      </c>
      <c r="AS174" s="42">
        <f t="shared" si="124"/>
        <v>7578</v>
      </c>
      <c r="AT174" s="43">
        <f t="shared" si="125"/>
        <v>30.779853777416736</v>
      </c>
      <c r="AU174" s="44"/>
      <c r="AV174" s="26">
        <v>110</v>
      </c>
      <c r="AW174" s="42">
        <f t="shared" si="126"/>
        <v>110</v>
      </c>
      <c r="AX174" s="43">
        <f t="shared" si="127"/>
        <v>0.4467912266450041</v>
      </c>
      <c r="AY174" s="45"/>
      <c r="AZ174"/>
      <c r="BA174"/>
      <c r="BB174"/>
    </row>
    <row r="175" spans="1:54" s="26" customFormat="1" ht="15.75">
      <c r="A175" s="46"/>
      <c r="C175" s="26" t="s">
        <v>52</v>
      </c>
      <c r="D175" s="27">
        <v>1573</v>
      </c>
      <c r="E175" s="28">
        <v>8628032</v>
      </c>
      <c r="F175" s="29"/>
      <c r="G175" s="28">
        <v>198.1</v>
      </c>
      <c r="H175" s="48">
        <v>1</v>
      </c>
      <c r="I175" s="49">
        <v>1</v>
      </c>
      <c r="J175" s="32">
        <v>665</v>
      </c>
      <c r="K175" s="33">
        <f t="shared" si="111"/>
        <v>665</v>
      </c>
      <c r="L175" s="34">
        <f t="shared" si="112"/>
        <v>3.356890459363958</v>
      </c>
      <c r="M175" s="35"/>
      <c r="N175" s="32">
        <v>90</v>
      </c>
      <c r="O175" s="36">
        <f t="shared" si="113"/>
        <v>90</v>
      </c>
      <c r="P175" s="34"/>
      <c r="Q175" s="37"/>
      <c r="R175" s="50">
        <v>1</v>
      </c>
      <c r="S175" s="51">
        <v>1</v>
      </c>
      <c r="T175" s="47">
        <v>802</v>
      </c>
      <c r="U175" s="36">
        <f t="shared" si="114"/>
        <v>802</v>
      </c>
      <c r="V175" s="34">
        <f t="shared" si="115"/>
        <v>4.048460373548713</v>
      </c>
      <c r="W175" s="34"/>
      <c r="X175" s="39">
        <v>199</v>
      </c>
      <c r="Y175" s="36">
        <f t="shared" si="116"/>
        <v>199</v>
      </c>
      <c r="Z175" s="40">
        <f t="shared" si="117"/>
        <v>1.004543160020192</v>
      </c>
      <c r="AA175" s="34"/>
      <c r="AB175" s="34"/>
      <c r="AC175" s="34"/>
      <c r="AD175" s="50">
        <v>1</v>
      </c>
      <c r="AE175" s="51">
        <v>1</v>
      </c>
      <c r="AF175" s="32">
        <v>2360</v>
      </c>
      <c r="AG175" s="36">
        <f t="shared" si="118"/>
        <v>2360</v>
      </c>
      <c r="AH175" s="34">
        <f t="shared" si="119"/>
        <v>11.913175164058556</v>
      </c>
      <c r="AI175" s="35"/>
      <c r="AJ175" s="32">
        <v>200</v>
      </c>
      <c r="AK175" s="36">
        <f t="shared" si="120"/>
        <v>200</v>
      </c>
      <c r="AL175" s="34">
        <f t="shared" si="121"/>
        <v>1.0095911155981827</v>
      </c>
      <c r="AM175" s="35"/>
      <c r="AN175" s="35">
        <f t="shared" si="122"/>
        <v>11.8</v>
      </c>
      <c r="AO175" s="41">
        <f t="shared" si="123"/>
        <v>2.5488721804511276</v>
      </c>
      <c r="AP175" s="52">
        <v>1</v>
      </c>
      <c r="AQ175" s="53">
        <v>1</v>
      </c>
      <c r="AR175" s="26">
        <v>2710</v>
      </c>
      <c r="AS175" s="42">
        <f t="shared" si="124"/>
        <v>2710</v>
      </c>
      <c r="AT175" s="43">
        <f t="shared" si="125"/>
        <v>13.679959616355376</v>
      </c>
      <c r="AU175" s="44"/>
      <c r="AV175" s="26">
        <v>200</v>
      </c>
      <c r="AW175" s="42">
        <f t="shared" si="126"/>
        <v>200</v>
      </c>
      <c r="AX175" s="43">
        <f t="shared" si="127"/>
        <v>1.0095911155981827</v>
      </c>
      <c r="AY175" s="45"/>
      <c r="AZ175"/>
      <c r="BA175"/>
      <c r="BB175"/>
    </row>
    <row r="176" spans="1:54" s="26" customFormat="1" ht="15.75">
      <c r="A176" s="46"/>
      <c r="D176" s="27"/>
      <c r="E176" s="28"/>
      <c r="F176" s="29"/>
      <c r="G176" s="28"/>
      <c r="H176" s="54"/>
      <c r="I176" s="55"/>
      <c r="J176" s="32"/>
      <c r="K176" s="33"/>
      <c r="L176" s="34"/>
      <c r="M176" s="35"/>
      <c r="N176" s="32"/>
      <c r="O176" s="36"/>
      <c r="P176" s="34"/>
      <c r="Q176" s="37"/>
      <c r="R176" s="56"/>
      <c r="S176" s="57"/>
      <c r="T176" s="32"/>
      <c r="U176" s="34"/>
      <c r="V176" s="34"/>
      <c r="W176" s="34"/>
      <c r="X176" s="39"/>
      <c r="Y176" s="34"/>
      <c r="Z176" s="34"/>
      <c r="AA176" s="34"/>
      <c r="AB176" s="34"/>
      <c r="AC176" s="34"/>
      <c r="AD176" s="56"/>
      <c r="AE176" s="57"/>
      <c r="AF176" s="32"/>
      <c r="AG176" s="36"/>
      <c r="AH176" s="34"/>
      <c r="AI176" s="35"/>
      <c r="AJ176" s="32"/>
      <c r="AK176" s="36"/>
      <c r="AL176" s="34"/>
      <c r="AM176" s="35"/>
      <c r="AN176" s="35"/>
      <c r="AO176" s="41"/>
      <c r="AP176" s="58"/>
      <c r="AQ176" s="59"/>
      <c r="AS176" s="42"/>
      <c r="AT176" s="43"/>
      <c r="AU176" s="44"/>
      <c r="AW176" s="42"/>
      <c r="AX176" s="43"/>
      <c r="AY176" s="45"/>
      <c r="AZ176"/>
      <c r="BA176"/>
      <c r="BB176"/>
    </row>
    <row r="177" spans="1:51" s="61" customFormat="1" ht="15.75">
      <c r="A177" s="60"/>
      <c r="B177" s="61" t="s">
        <v>89</v>
      </c>
      <c r="D177" s="62"/>
      <c r="F177" s="63">
        <f>$G177/640</f>
        <v>3.4675000000000002</v>
      </c>
      <c r="G177" s="61">
        <f>SUM(G168:G175)</f>
        <v>2219.2000000000003</v>
      </c>
      <c r="H177" s="64"/>
      <c r="I177" s="65"/>
      <c r="J177" s="66">
        <f>SUM(J168:J175)</f>
        <v>13332</v>
      </c>
      <c r="K177" s="67">
        <f>SUM(K168:K175)</f>
        <v>7937</v>
      </c>
      <c r="L177" s="68">
        <f>J177/$G177</f>
        <v>6.007570295602018</v>
      </c>
      <c r="M177" s="69">
        <f>K177/$G179</f>
        <v>11.971342383107089</v>
      </c>
      <c r="N177" s="66">
        <f>SUM(N168:N175)</f>
        <v>3995</v>
      </c>
      <c r="O177" s="67">
        <f>SUM(O168:O175)</f>
        <v>540</v>
      </c>
      <c r="P177" s="68">
        <f>N177/$G177</f>
        <v>1.8001982696467194</v>
      </c>
      <c r="Q177" s="70">
        <f>O177/G179</f>
        <v>0.8144796380090498</v>
      </c>
      <c r="R177" s="71"/>
      <c r="S177" s="72"/>
      <c r="T177" s="73">
        <f>SUM(T168:T176)</f>
        <v>13625</v>
      </c>
      <c r="U177" s="74">
        <f>SUM(U168:U176)</f>
        <v>8140</v>
      </c>
      <c r="V177" s="73">
        <f>SUM(V168:V176)</f>
        <v>94.16499417553386</v>
      </c>
      <c r="W177" s="69">
        <f>U177/$G179</f>
        <v>12.277526395173455</v>
      </c>
      <c r="X177" s="73">
        <f>SUM(X168:X176)</f>
        <v>4155</v>
      </c>
      <c r="Y177" s="73">
        <f>SUM(Y168:Y175)</f>
        <v>664</v>
      </c>
      <c r="Z177" s="68">
        <f>X177/G177</f>
        <v>1.8722963229992788</v>
      </c>
      <c r="AA177" s="69">
        <f>Y177/G179</f>
        <v>1.0015082956259427</v>
      </c>
      <c r="AB177" s="68"/>
      <c r="AC177" s="68"/>
      <c r="AD177" s="71"/>
      <c r="AE177" s="72"/>
      <c r="AF177" s="66">
        <f>SUM(AF168:AF175)</f>
        <v>19446</v>
      </c>
      <c r="AG177" s="67">
        <f>SUM(AG168:AG176)</f>
        <v>13385</v>
      </c>
      <c r="AH177" s="68">
        <f>AF177/$G177</f>
        <v>8.762617159336697</v>
      </c>
      <c r="AI177" s="69">
        <f>AG177/$G179</f>
        <v>20.188536953242835</v>
      </c>
      <c r="AJ177" s="66">
        <f>SUM(AJ168:AJ175)</f>
        <v>5199</v>
      </c>
      <c r="AK177" s="67">
        <f>SUM(AK168:AK175)</f>
        <v>1362</v>
      </c>
      <c r="AL177" s="68">
        <f>AJ177/$G177</f>
        <v>2.3427361211247293</v>
      </c>
      <c r="AM177" s="69">
        <f>AK177/$G179</f>
        <v>2.0542986425339365</v>
      </c>
      <c r="AN177" s="69">
        <f>SUM(AG177/AK177)</f>
        <v>9.827459618208517</v>
      </c>
      <c r="AO177" s="75">
        <f>SUM(AG177-K177)/K177</f>
        <v>0.6864054428625426</v>
      </c>
      <c r="AP177" s="76"/>
      <c r="AQ177" s="77"/>
      <c r="AR177" s="61">
        <f>SUM(AR168:AR175)</f>
        <v>20393</v>
      </c>
      <c r="AS177" s="78">
        <f>SUM(AS168:AS175)</f>
        <v>14123</v>
      </c>
      <c r="AT177" s="63">
        <f>AR177/$G177</f>
        <v>9.189347512617157</v>
      </c>
      <c r="AU177" s="79">
        <f>AS177/$G179</f>
        <v>21.301659125188536</v>
      </c>
      <c r="AV177" s="61">
        <f>SUM(AV168:AV175)</f>
        <v>5405</v>
      </c>
      <c r="AW177" s="78">
        <f>SUM(AW168:AW175)</f>
        <v>1497</v>
      </c>
      <c r="AX177" s="63">
        <f>AV177/$G177</f>
        <v>2.4355623648161497</v>
      </c>
      <c r="AY177" s="80">
        <f>AW177/$G179</f>
        <v>2.257918552036199</v>
      </c>
    </row>
    <row r="178" spans="1:54" s="26" customFormat="1" ht="15.75">
      <c r="A178" s="46"/>
      <c r="D178" s="27"/>
      <c r="E178" s="28"/>
      <c r="F178" s="29"/>
      <c r="G178" s="28"/>
      <c r="H178" s="54"/>
      <c r="I178" s="55"/>
      <c r="J178" s="32"/>
      <c r="K178" s="33"/>
      <c r="L178" s="34"/>
      <c r="M178" s="35"/>
      <c r="N178" s="32"/>
      <c r="O178" s="36"/>
      <c r="P178" s="34"/>
      <c r="Q178" s="37"/>
      <c r="R178" s="56"/>
      <c r="S178" s="57"/>
      <c r="T178" s="32"/>
      <c r="U178" s="34"/>
      <c r="V178" s="34"/>
      <c r="W178" s="34"/>
      <c r="X178" s="39"/>
      <c r="Y178" s="34"/>
      <c r="Z178" s="34"/>
      <c r="AA178" s="34"/>
      <c r="AB178" s="34"/>
      <c r="AC178" s="34"/>
      <c r="AD178" s="56"/>
      <c r="AE178" s="57"/>
      <c r="AF178" s="32"/>
      <c r="AG178" s="36"/>
      <c r="AH178" s="34"/>
      <c r="AI178" s="35"/>
      <c r="AJ178" s="32"/>
      <c r="AK178" s="36"/>
      <c r="AL178" s="34"/>
      <c r="AM178" s="35"/>
      <c r="AN178" s="35"/>
      <c r="AO178" s="41"/>
      <c r="AP178" s="58"/>
      <c r="AQ178" s="59"/>
      <c r="AS178" s="42"/>
      <c r="AT178" s="43"/>
      <c r="AU178" s="35"/>
      <c r="AW178" s="42"/>
      <c r="AX178" s="43"/>
      <c r="AY178" s="45"/>
      <c r="AZ178"/>
      <c r="BA178"/>
      <c r="BB178"/>
    </row>
    <row r="179" spans="1:51" s="25" customFormat="1" ht="15.75">
      <c r="A179" s="46"/>
      <c r="B179" s="25" t="s">
        <v>90</v>
      </c>
      <c r="D179" s="81"/>
      <c r="E179" s="82"/>
      <c r="F179" s="83">
        <v>1</v>
      </c>
      <c r="G179" s="82">
        <v>663</v>
      </c>
      <c r="H179" s="84"/>
      <c r="I179" s="85"/>
      <c r="K179" s="86">
        <v>14134</v>
      </c>
      <c r="L179" s="87">
        <v>21.3</v>
      </c>
      <c r="M179" s="87"/>
      <c r="N179" s="86">
        <v>930</v>
      </c>
      <c r="O179" s="88"/>
      <c r="P179" s="87">
        <v>1.4</v>
      </c>
      <c r="Q179" s="89"/>
      <c r="R179" s="90"/>
      <c r="S179" s="91"/>
      <c r="U179" s="87"/>
      <c r="V179" s="87"/>
      <c r="W179" s="87"/>
      <c r="X179" s="88"/>
      <c r="Y179" s="87"/>
      <c r="Z179" s="87"/>
      <c r="AA179" s="87"/>
      <c r="AB179" s="87"/>
      <c r="AC179" s="87"/>
      <c r="AD179" s="90"/>
      <c r="AE179" s="91"/>
      <c r="AG179" s="86">
        <v>20619</v>
      </c>
      <c r="AI179" s="87">
        <v>31.1</v>
      </c>
      <c r="AJ179" s="86">
        <v>1851</v>
      </c>
      <c r="AK179" s="88"/>
      <c r="AM179" s="87">
        <v>2.8</v>
      </c>
      <c r="AN179" s="87">
        <v>11.1</v>
      </c>
      <c r="AO179" s="92">
        <v>0.459</v>
      </c>
      <c r="AP179" s="93"/>
      <c r="AQ179" s="84"/>
      <c r="AT179" s="94"/>
      <c r="AU179" s="94"/>
      <c r="AX179" s="94"/>
      <c r="AY179" s="9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5"/>
  <sheetViews>
    <sheetView workbookViewId="0" topLeftCell="A1">
      <selection activeCell="B5" sqref="B5"/>
    </sheetView>
  </sheetViews>
  <sheetFormatPr defaultColWidth="9.140625" defaultRowHeight="12.75"/>
  <cols>
    <col min="1" max="1" width="8.28125" style="210" customWidth="1"/>
    <col min="2" max="2" width="37.421875" style="209" bestFit="1" customWidth="1"/>
    <col min="3" max="3" width="31.00390625" style="209" customWidth="1"/>
    <col min="4" max="4" width="8.140625" style="209" bestFit="1" customWidth="1"/>
    <col min="5" max="5" width="12.28125" style="209" customWidth="1"/>
    <col min="6" max="6" width="7.140625" style="209" customWidth="1"/>
    <col min="7" max="7" width="11.7109375" style="209" customWidth="1"/>
    <col min="8" max="8" width="13.00390625" style="209" customWidth="1"/>
    <col min="9" max="9" width="11.7109375" style="209" customWidth="1"/>
    <col min="10" max="10" width="11.7109375" style="213" customWidth="1"/>
    <col min="11" max="11" width="11.7109375" style="209" customWidth="1"/>
    <col min="12" max="12" width="11.7109375" style="213" customWidth="1"/>
    <col min="13" max="13" width="11.7109375" style="216" customWidth="1"/>
    <col min="14" max="14" width="13.00390625" style="216" customWidth="1"/>
    <col min="15" max="15" width="11.7109375" style="209" customWidth="1"/>
    <col min="16" max="16" width="11.7109375" style="213" customWidth="1"/>
    <col min="17" max="17" width="11.7109375" style="209" customWidth="1"/>
    <col min="18" max="18" width="11.7109375" style="213" customWidth="1"/>
    <col min="19" max="19" width="11.7109375" style="216" customWidth="1"/>
    <col min="20" max="20" width="13.00390625" style="216" customWidth="1"/>
    <col min="21" max="21" width="11.7109375" style="209" customWidth="1"/>
    <col min="22" max="22" width="11.7109375" style="213" customWidth="1"/>
    <col min="23" max="23" width="11.57421875" style="209" customWidth="1"/>
    <col min="24" max="24" width="11.7109375" style="214" customWidth="1"/>
    <col min="25" max="25" width="12.7109375" style="209" customWidth="1"/>
    <col min="26" max="27" width="13.28125" style="209" customWidth="1"/>
    <col min="28" max="28" width="13.28125" style="216" customWidth="1"/>
    <col min="29" max="30" width="12.7109375" style="209" customWidth="1"/>
    <col min="31" max="31" width="12.57421875" style="209" customWidth="1"/>
    <col min="32" max="32" width="12.7109375" style="209" customWidth="1"/>
    <col min="33" max="16384" width="9.140625" style="209" customWidth="1"/>
  </cols>
  <sheetData>
    <row r="1" spans="1:38" ht="49.5" customHeight="1">
      <c r="A1" s="199" t="s">
        <v>91</v>
      </c>
      <c r="B1" s="200" t="s">
        <v>92</v>
      </c>
      <c r="C1" s="201" t="s">
        <v>2</v>
      </c>
      <c r="D1" s="202" t="s">
        <v>3</v>
      </c>
      <c r="E1" s="203" t="s">
        <v>93</v>
      </c>
      <c r="F1" s="203" t="s">
        <v>94</v>
      </c>
      <c r="G1" s="204" t="s">
        <v>8</v>
      </c>
      <c r="H1" s="204" t="s">
        <v>7</v>
      </c>
      <c r="I1" s="205" t="s">
        <v>95</v>
      </c>
      <c r="J1" s="205" t="s">
        <v>96</v>
      </c>
      <c r="K1" s="205" t="s">
        <v>97</v>
      </c>
      <c r="L1" s="205" t="s">
        <v>98</v>
      </c>
      <c r="M1" s="204" t="s">
        <v>18</v>
      </c>
      <c r="N1" s="204" t="s">
        <v>17</v>
      </c>
      <c r="O1" s="205" t="s">
        <v>99</v>
      </c>
      <c r="P1" s="205" t="s">
        <v>100</v>
      </c>
      <c r="Q1" s="205" t="s">
        <v>101</v>
      </c>
      <c r="R1" s="205" t="s">
        <v>102</v>
      </c>
      <c r="S1" s="206" t="s">
        <v>30</v>
      </c>
      <c r="T1" s="206" t="s">
        <v>29</v>
      </c>
      <c r="U1" s="205" t="s">
        <v>103</v>
      </c>
      <c r="V1" s="205" t="s">
        <v>104</v>
      </c>
      <c r="W1" s="205" t="s">
        <v>105</v>
      </c>
      <c r="X1" s="205" t="s">
        <v>106</v>
      </c>
      <c r="Y1" s="206" t="s">
        <v>42</v>
      </c>
      <c r="Z1" s="206" t="s">
        <v>41</v>
      </c>
      <c r="AA1" s="205" t="s">
        <v>107</v>
      </c>
      <c r="AB1" s="205" t="s">
        <v>108</v>
      </c>
      <c r="AC1" s="205" t="s">
        <v>109</v>
      </c>
      <c r="AD1" s="207" t="s">
        <v>110</v>
      </c>
      <c r="AE1" s="199" t="s">
        <v>111</v>
      </c>
      <c r="AF1" s="199" t="s">
        <v>112</v>
      </c>
      <c r="AG1" s="208" t="s">
        <v>113</v>
      </c>
      <c r="AH1" s="206" t="s">
        <v>114</v>
      </c>
      <c r="AI1" s="199" t="s">
        <v>115</v>
      </c>
      <c r="AJ1" s="199" t="s">
        <v>116</v>
      </c>
      <c r="AK1" s="208" t="s">
        <v>117</v>
      </c>
      <c r="AL1" s="206" t="s">
        <v>118</v>
      </c>
    </row>
    <row r="2" spans="1:37" ht="15.75">
      <c r="A2" s="210">
        <v>5</v>
      </c>
      <c r="B2" s="201" t="s">
        <v>119</v>
      </c>
      <c r="C2" s="201" t="s">
        <v>120</v>
      </c>
      <c r="D2" s="209">
        <v>1407</v>
      </c>
      <c r="E2" s="211">
        <v>25480940</v>
      </c>
      <c r="F2" s="211">
        <v>584.9618916437098</v>
      </c>
      <c r="G2" s="212">
        <v>0</v>
      </c>
      <c r="H2" s="212">
        <v>0.8</v>
      </c>
      <c r="I2" s="209">
        <v>1116</v>
      </c>
      <c r="K2" s="209">
        <v>2571</v>
      </c>
      <c r="M2" s="212">
        <v>0</v>
      </c>
      <c r="N2" s="212">
        <v>0.8</v>
      </c>
      <c r="O2" s="209">
        <v>1122</v>
      </c>
      <c r="Q2" s="209">
        <v>2612</v>
      </c>
      <c r="S2" s="212">
        <v>0</v>
      </c>
      <c r="T2" s="212">
        <v>0.8</v>
      </c>
      <c r="U2" s="209">
        <v>1332</v>
      </c>
      <c r="W2" s="209">
        <v>2902</v>
      </c>
      <c r="X2" s="213"/>
      <c r="Y2" s="212">
        <v>0</v>
      </c>
      <c r="Z2" s="212">
        <v>0.8</v>
      </c>
      <c r="AA2" s="209">
        <v>1390</v>
      </c>
      <c r="AB2" s="213"/>
      <c r="AC2" s="209">
        <v>2998</v>
      </c>
      <c r="AD2" s="214"/>
      <c r="AE2" s="203"/>
      <c r="AF2" s="215"/>
      <c r="AG2" s="215"/>
      <c r="AH2" s="216"/>
      <c r="AI2" s="217"/>
      <c r="AJ2" s="218"/>
      <c r="AK2" s="218"/>
    </row>
    <row r="3" spans="2:37" ht="15.75">
      <c r="B3" s="201"/>
      <c r="C3" s="201" t="s">
        <v>120</v>
      </c>
      <c r="D3" s="209">
        <v>1408</v>
      </c>
      <c r="E3" s="211">
        <v>36708870</v>
      </c>
      <c r="F3" s="211">
        <v>842.719696969697</v>
      </c>
      <c r="G3" s="212">
        <v>0</v>
      </c>
      <c r="H3" s="212">
        <v>0.4</v>
      </c>
      <c r="I3" s="209">
        <v>1573</v>
      </c>
      <c r="K3" s="209">
        <v>2245</v>
      </c>
      <c r="M3" s="212">
        <v>0</v>
      </c>
      <c r="N3" s="212">
        <v>0.4</v>
      </c>
      <c r="O3" s="209">
        <v>1620</v>
      </c>
      <c r="Q3" s="209">
        <v>2292</v>
      </c>
      <c r="S3" s="212">
        <v>0</v>
      </c>
      <c r="T3" s="212">
        <v>0.4</v>
      </c>
      <c r="U3" s="209">
        <v>1753</v>
      </c>
      <c r="W3" s="209">
        <v>2600</v>
      </c>
      <c r="X3" s="213"/>
      <c r="Y3" s="212">
        <v>0</v>
      </c>
      <c r="Z3" s="212">
        <v>0.4</v>
      </c>
      <c r="AA3" s="209">
        <v>1757</v>
      </c>
      <c r="AB3" s="213"/>
      <c r="AC3" s="209">
        <v>2624</v>
      </c>
      <c r="AD3" s="214"/>
      <c r="AE3" s="203"/>
      <c r="AF3" s="215"/>
      <c r="AG3" s="215"/>
      <c r="AH3" s="216"/>
      <c r="AI3" s="217"/>
      <c r="AJ3" s="218"/>
      <c r="AK3" s="218"/>
    </row>
    <row r="4" spans="2:37" ht="15.75">
      <c r="B4" s="201"/>
      <c r="C4" s="201" t="s">
        <v>120</v>
      </c>
      <c r="D4" s="209">
        <v>1412</v>
      </c>
      <c r="E4" s="211">
        <v>13271620</v>
      </c>
      <c r="F4" s="211">
        <v>304.6744719926538</v>
      </c>
      <c r="G4" s="212">
        <v>0</v>
      </c>
      <c r="H4" s="212">
        <v>0.4</v>
      </c>
      <c r="I4" s="209">
        <v>1433</v>
      </c>
      <c r="K4" s="209">
        <v>1637</v>
      </c>
      <c r="M4" s="212">
        <v>0</v>
      </c>
      <c r="N4" s="212">
        <v>0.4</v>
      </c>
      <c r="O4" s="209">
        <v>1433</v>
      </c>
      <c r="Q4" s="209">
        <v>1641</v>
      </c>
      <c r="S4" s="212">
        <v>0</v>
      </c>
      <c r="T4" s="212">
        <v>0.4</v>
      </c>
      <c r="U4" s="209">
        <v>1641</v>
      </c>
      <c r="W4" s="209">
        <v>1824</v>
      </c>
      <c r="X4" s="213"/>
      <c r="Y4" s="212">
        <v>0</v>
      </c>
      <c r="Z4" s="212">
        <v>0.4</v>
      </c>
      <c r="AA4" s="209">
        <v>1720</v>
      </c>
      <c r="AB4" s="213"/>
      <c r="AC4" s="209">
        <v>1838</v>
      </c>
      <c r="AD4" s="214"/>
      <c r="AE4" s="203"/>
      <c r="AF4" s="215"/>
      <c r="AG4" s="215"/>
      <c r="AH4" s="216"/>
      <c r="AI4" s="217"/>
      <c r="AJ4" s="218"/>
      <c r="AK4" s="218"/>
    </row>
    <row r="5" spans="2:37" ht="15.75">
      <c r="B5" s="201"/>
      <c r="C5" s="201" t="s">
        <v>120</v>
      </c>
      <c r="D5" s="209">
        <v>1414</v>
      </c>
      <c r="E5" s="211">
        <v>26252520</v>
      </c>
      <c r="F5" s="211">
        <v>602.6749311294766</v>
      </c>
      <c r="G5" s="212">
        <v>0</v>
      </c>
      <c r="H5" s="212">
        <v>0.8</v>
      </c>
      <c r="I5" s="209">
        <v>2164</v>
      </c>
      <c r="K5" s="209">
        <v>2300</v>
      </c>
      <c r="M5" s="212">
        <v>0</v>
      </c>
      <c r="N5" s="212">
        <v>0.8</v>
      </c>
      <c r="O5" s="209">
        <v>2152</v>
      </c>
      <c r="Q5" s="209">
        <v>2347</v>
      </c>
      <c r="S5" s="212">
        <v>0</v>
      </c>
      <c r="T5" s="212">
        <v>0.8</v>
      </c>
      <c r="U5" s="209">
        <v>2338</v>
      </c>
      <c r="W5" s="209">
        <v>3149</v>
      </c>
      <c r="X5" s="213"/>
      <c r="Y5" s="212">
        <v>0</v>
      </c>
      <c r="Z5" s="212">
        <v>0.8</v>
      </c>
      <c r="AA5" s="209">
        <v>2409</v>
      </c>
      <c r="AB5" s="213"/>
      <c r="AC5" s="209">
        <v>3156</v>
      </c>
      <c r="AD5" s="214"/>
      <c r="AE5" s="203"/>
      <c r="AF5" s="215"/>
      <c r="AG5" s="215"/>
      <c r="AH5" s="216"/>
      <c r="AI5" s="217"/>
      <c r="AJ5" s="218"/>
      <c r="AK5" s="218"/>
    </row>
    <row r="6" spans="2:37" ht="15.75">
      <c r="B6" s="201"/>
      <c r="C6" s="201" t="s">
        <v>120</v>
      </c>
      <c r="D6" s="209">
        <v>1417</v>
      </c>
      <c r="E6" s="211">
        <v>24922640</v>
      </c>
      <c r="F6" s="211">
        <v>572.1450872359964</v>
      </c>
      <c r="G6" s="212">
        <v>0</v>
      </c>
      <c r="H6" s="212">
        <v>0.4</v>
      </c>
      <c r="I6" s="209">
        <v>1038</v>
      </c>
      <c r="K6" s="209">
        <v>766</v>
      </c>
      <c r="M6" s="212">
        <v>0</v>
      </c>
      <c r="N6" s="212">
        <v>0.4</v>
      </c>
      <c r="O6" s="209">
        <v>1036</v>
      </c>
      <c r="Q6" s="209">
        <v>768</v>
      </c>
      <c r="S6" s="212">
        <v>0</v>
      </c>
      <c r="T6" s="212">
        <v>0.4</v>
      </c>
      <c r="U6" s="209">
        <v>1086</v>
      </c>
      <c r="W6" s="209">
        <v>841</v>
      </c>
      <c r="X6" s="213"/>
      <c r="Y6" s="212">
        <v>0</v>
      </c>
      <c r="Z6" s="212">
        <v>0.4</v>
      </c>
      <c r="AA6" s="209">
        <v>1089</v>
      </c>
      <c r="AB6" s="213"/>
      <c r="AC6" s="209">
        <v>846</v>
      </c>
      <c r="AD6" s="214"/>
      <c r="AE6" s="203"/>
      <c r="AF6" s="215"/>
      <c r="AG6" s="215"/>
      <c r="AH6" s="216"/>
      <c r="AI6" s="217"/>
      <c r="AJ6" s="218"/>
      <c r="AK6" s="218"/>
    </row>
    <row r="7" spans="2:37" ht="15.75">
      <c r="B7" s="201"/>
      <c r="C7" s="201" t="s">
        <v>120</v>
      </c>
      <c r="D7" s="209">
        <v>1419</v>
      </c>
      <c r="E7" s="211">
        <v>6674794</v>
      </c>
      <c r="F7" s="211">
        <v>153.2321854912764</v>
      </c>
      <c r="G7" s="212">
        <v>0</v>
      </c>
      <c r="H7" s="212">
        <v>0.8</v>
      </c>
      <c r="I7" s="209">
        <v>401</v>
      </c>
      <c r="K7" s="209">
        <v>942</v>
      </c>
      <c r="M7" s="212">
        <v>0</v>
      </c>
      <c r="N7" s="212">
        <v>0.8</v>
      </c>
      <c r="O7" s="209">
        <v>434</v>
      </c>
      <c r="Q7" s="209">
        <v>952</v>
      </c>
      <c r="S7" s="212">
        <v>0</v>
      </c>
      <c r="T7" s="212">
        <v>0.8</v>
      </c>
      <c r="U7" s="209">
        <v>929</v>
      </c>
      <c r="W7" s="209">
        <v>1424</v>
      </c>
      <c r="X7" s="213"/>
      <c r="Y7" s="212">
        <v>0</v>
      </c>
      <c r="Z7" s="212">
        <v>0.8</v>
      </c>
      <c r="AA7" s="209">
        <v>996</v>
      </c>
      <c r="AB7" s="213"/>
      <c r="AC7" s="209">
        <v>1599</v>
      </c>
      <c r="AD7" s="214"/>
      <c r="AE7" s="203"/>
      <c r="AF7" s="215"/>
      <c r="AG7" s="215"/>
      <c r="AH7" s="216"/>
      <c r="AI7" s="217"/>
      <c r="AJ7" s="218"/>
      <c r="AK7" s="218"/>
    </row>
    <row r="8" spans="2:37" ht="15.75">
      <c r="B8" s="201"/>
      <c r="C8" s="201"/>
      <c r="G8" s="219"/>
      <c r="H8" s="219"/>
      <c r="I8" s="200">
        <v>7725</v>
      </c>
      <c r="J8" s="214"/>
      <c r="K8" s="200">
        <v>10461</v>
      </c>
      <c r="L8" s="214"/>
      <c r="M8" s="219"/>
      <c r="N8" s="219"/>
      <c r="O8" s="214">
        <v>7797</v>
      </c>
      <c r="P8" s="214"/>
      <c r="Q8" s="214">
        <v>10612</v>
      </c>
      <c r="R8" s="214"/>
      <c r="S8" s="220"/>
      <c r="T8" s="220"/>
      <c r="U8" s="200">
        <v>9079</v>
      </c>
      <c r="V8" s="214"/>
      <c r="W8" s="200">
        <v>12740</v>
      </c>
      <c r="Y8" s="220"/>
      <c r="Z8" s="220"/>
      <c r="AA8" s="200">
        <v>9361</v>
      </c>
      <c r="AB8" s="214"/>
      <c r="AC8" s="200">
        <v>13061</v>
      </c>
      <c r="AD8" s="214"/>
      <c r="AE8" s="203"/>
      <c r="AF8" s="215"/>
      <c r="AG8" s="215"/>
      <c r="AH8" s="216"/>
      <c r="AI8" s="217"/>
      <c r="AJ8" s="218"/>
      <c r="AK8" s="218"/>
    </row>
    <row r="9" spans="1:38" ht="15.75">
      <c r="A9" s="60"/>
      <c r="B9" s="221" t="s">
        <v>121</v>
      </c>
      <c r="C9" s="221"/>
      <c r="D9" s="219"/>
      <c r="E9" s="219"/>
      <c r="F9" s="219"/>
      <c r="G9" s="219"/>
      <c r="H9" s="219"/>
      <c r="I9" s="222">
        <f>SUM((G2*I2)+(G3*I3)+(G4*I4)+(G5*I5)+(G6*I6)+(G7*I7))</f>
        <v>0</v>
      </c>
      <c r="J9" s="222">
        <f>SUM(I9/F11)</f>
        <v>0</v>
      </c>
      <c r="K9" s="222">
        <f>SUM((H2*K2)+(H3*K3)+(H4*K4)+(H5*K5)+(H6*K6)+(H7*K7))</f>
        <v>6509.6</v>
      </c>
      <c r="L9" s="222">
        <f>SUM(K9/F11)</f>
        <v>33.3825641025641</v>
      </c>
      <c r="M9" s="219"/>
      <c r="N9" s="219"/>
      <c r="O9" s="222">
        <f>SUM((M2*O2)+(M3*O3)+(M4*O4)+(M5*O5)+(M6*O6)+(M7*O7))</f>
        <v>0</v>
      </c>
      <c r="P9" s="222">
        <f>SUM(O9/F11)</f>
        <v>0</v>
      </c>
      <c r="Q9" s="222">
        <f>SUM((N2*Q2)+(N3*Q3)+(N4*Q4)+(N5*Q5)+(N6*Q6)+(N7*Q7))</f>
        <v>6609.200000000001</v>
      </c>
      <c r="R9" s="222">
        <f>SUM(Q9/F11)</f>
        <v>33.89333333333334</v>
      </c>
      <c r="S9" s="220"/>
      <c r="T9" s="220"/>
      <c r="U9" s="222">
        <f>SUM((S2*U2)+(S3*U3)+(S4*U4)+(S5*U5)+(S6*U6)+(S7*U7))</f>
        <v>0</v>
      </c>
      <c r="V9" s="222">
        <f>SUM(U9/F11)</f>
        <v>0</v>
      </c>
      <c r="W9" s="222">
        <f>SUM((T2*W2)+(T3*W3)+(T4*W4)+(T5*W5)+(T6*W6)+(T7*W7))</f>
        <v>8085.999999999999</v>
      </c>
      <c r="X9" s="222">
        <f>SUM(W9/F11)</f>
        <v>41.46666666666666</v>
      </c>
      <c r="Y9" s="220"/>
      <c r="Z9" s="220"/>
      <c r="AA9" s="222">
        <f>SUM((Y2*AA2)+(Y3*AA3)+(Y4*AA4)+(Y5*AA5)+(Y6*AA6)+(Y7*AA7))</f>
        <v>0</v>
      </c>
      <c r="AB9" s="222">
        <f>SUM(AA9/F11)</f>
        <v>0</v>
      </c>
      <c r="AC9" s="222">
        <f>SUM((Z2*AC2)+(Z3*AC3)+(Z4*AC4)+(Z5*AC5)+(Z6*AC6)+(Z7*AC7))</f>
        <v>8325.6</v>
      </c>
      <c r="AD9" s="222">
        <f>SUM(AC9/F11)</f>
        <v>42.69538461538462</v>
      </c>
      <c r="AE9" s="223"/>
      <c r="AF9" s="220">
        <f>SUM(W9-K9)/K9</f>
        <v>0.24216541722993712</v>
      </c>
      <c r="AG9" s="220" t="e">
        <f>SUM(U9-I9)/I9</f>
        <v>#DIV/0!</v>
      </c>
      <c r="AH9" s="212"/>
      <c r="AI9" s="223" t="e">
        <f>SUM(AC9/AA9)</f>
        <v>#DIV/0!</v>
      </c>
      <c r="AJ9" s="220">
        <f>SUM(W9-K9)/K9</f>
        <v>0.24216541722993712</v>
      </c>
      <c r="AK9" s="220" t="e">
        <f>SUM(AA9-I9)/I9</f>
        <v>#DIV/0!</v>
      </c>
      <c r="AL9" s="219"/>
    </row>
    <row r="10" spans="2:37" ht="15.75">
      <c r="B10" s="201"/>
      <c r="C10" s="201"/>
      <c r="I10" s="200"/>
      <c r="J10" s="214"/>
      <c r="K10" s="200"/>
      <c r="L10" s="214"/>
      <c r="M10" s="209"/>
      <c r="N10" s="209"/>
      <c r="O10" s="214"/>
      <c r="P10" s="214"/>
      <c r="Q10" s="214"/>
      <c r="R10" s="214"/>
      <c r="S10" s="215"/>
      <c r="T10" s="215"/>
      <c r="U10" s="200"/>
      <c r="V10" s="214"/>
      <c r="W10" s="200"/>
      <c r="Y10" s="215"/>
      <c r="Z10" s="215"/>
      <c r="AA10" s="200"/>
      <c r="AB10" s="214"/>
      <c r="AC10" s="200"/>
      <c r="AD10" s="214"/>
      <c r="AE10" s="203"/>
      <c r="AF10" s="215"/>
      <c r="AG10" s="215"/>
      <c r="AH10" s="216"/>
      <c r="AI10" s="217"/>
      <c r="AJ10" s="218"/>
      <c r="AK10" s="218"/>
    </row>
    <row r="11" spans="2:37" ht="15.75">
      <c r="B11" s="201" t="s">
        <v>122</v>
      </c>
      <c r="C11" s="201"/>
      <c r="F11" s="200">
        <v>195</v>
      </c>
      <c r="I11" s="200">
        <v>0</v>
      </c>
      <c r="J11" s="214">
        <f>SUM(I11/F11)</f>
        <v>0</v>
      </c>
      <c r="K11" s="200">
        <v>12448</v>
      </c>
      <c r="L11" s="214">
        <f>SUM(K11/F11)</f>
        <v>63.83589743589744</v>
      </c>
      <c r="M11" s="209"/>
      <c r="N11" s="209"/>
      <c r="O11" s="214"/>
      <c r="P11" s="214"/>
      <c r="Q11" s="214"/>
      <c r="R11" s="214"/>
      <c r="S11" s="215"/>
      <c r="T11" s="215"/>
      <c r="U11" s="200">
        <v>0</v>
      </c>
      <c r="V11" s="214">
        <f>SUM(U11/F11)</f>
        <v>0</v>
      </c>
      <c r="W11" s="200">
        <v>14494</v>
      </c>
      <c r="X11" s="214">
        <f>SUM(W11/F11)</f>
        <v>74.32820512820513</v>
      </c>
      <c r="Y11" s="215"/>
      <c r="Z11" s="215"/>
      <c r="AA11" s="200"/>
      <c r="AB11" s="214"/>
      <c r="AC11" s="200"/>
      <c r="AD11" s="214"/>
      <c r="AE11" s="203"/>
      <c r="AF11" s="215">
        <f>SUM(W11-K11)/K11</f>
        <v>0.1643637532133676</v>
      </c>
      <c r="AG11" s="215" t="e">
        <f>SUM(U11-I11)/I11</f>
        <v>#DIV/0!</v>
      </c>
      <c r="AH11" s="216"/>
      <c r="AI11" s="217"/>
      <c r="AJ11" s="218"/>
      <c r="AK11" s="218"/>
    </row>
    <row r="12" spans="2:37" ht="15.75">
      <c r="B12" s="201"/>
      <c r="C12" s="201"/>
      <c r="I12" s="200"/>
      <c r="J12" s="214"/>
      <c r="K12" s="200"/>
      <c r="L12" s="214"/>
      <c r="M12" s="209"/>
      <c r="N12" s="209"/>
      <c r="O12" s="214"/>
      <c r="P12" s="214"/>
      <c r="Q12" s="214"/>
      <c r="R12" s="214"/>
      <c r="S12" s="215"/>
      <c r="T12" s="215"/>
      <c r="U12" s="200"/>
      <c r="V12" s="214"/>
      <c r="W12" s="200"/>
      <c r="Y12" s="215"/>
      <c r="Z12" s="215"/>
      <c r="AA12" s="200"/>
      <c r="AB12" s="214"/>
      <c r="AC12" s="200"/>
      <c r="AD12" s="214"/>
      <c r="AE12" s="203"/>
      <c r="AF12" s="215"/>
      <c r="AG12" s="215"/>
      <c r="AH12" s="216"/>
      <c r="AI12" s="217"/>
      <c r="AJ12" s="218"/>
      <c r="AK12" s="218"/>
    </row>
    <row r="13" spans="2:37" ht="15.75">
      <c r="B13" s="201"/>
      <c r="C13" s="201"/>
      <c r="I13" s="200"/>
      <c r="J13" s="214"/>
      <c r="K13" s="200"/>
      <c r="L13" s="214"/>
      <c r="M13" s="209"/>
      <c r="N13" s="209"/>
      <c r="O13" s="214"/>
      <c r="P13" s="214"/>
      <c r="Q13" s="214"/>
      <c r="R13" s="214"/>
      <c r="S13" s="215"/>
      <c r="T13" s="215"/>
      <c r="U13" s="200"/>
      <c r="V13" s="214"/>
      <c r="W13" s="200"/>
      <c r="Y13" s="215"/>
      <c r="Z13" s="215"/>
      <c r="AA13" s="200"/>
      <c r="AB13" s="214"/>
      <c r="AC13" s="200"/>
      <c r="AD13" s="214"/>
      <c r="AE13" s="203"/>
      <c r="AF13" s="215"/>
      <c r="AG13" s="215"/>
      <c r="AH13" s="216"/>
      <c r="AI13" s="217"/>
      <c r="AJ13" s="218"/>
      <c r="AK13" s="218"/>
    </row>
    <row r="14" spans="1:37" ht="15.75">
      <c r="A14" s="210">
        <v>6</v>
      </c>
      <c r="B14" s="201" t="s">
        <v>123</v>
      </c>
      <c r="C14" s="201" t="s">
        <v>120</v>
      </c>
      <c r="D14" s="209">
        <v>1667</v>
      </c>
      <c r="E14" s="211">
        <v>24933210</v>
      </c>
      <c r="F14" s="211">
        <v>572.3877410468319</v>
      </c>
      <c r="G14" s="212">
        <v>0.1</v>
      </c>
      <c r="H14" s="212">
        <v>0.1</v>
      </c>
      <c r="I14" s="209">
        <v>2057</v>
      </c>
      <c r="K14" s="209">
        <v>84</v>
      </c>
      <c r="M14" s="212">
        <v>0.1</v>
      </c>
      <c r="N14" s="212">
        <v>0.1</v>
      </c>
      <c r="O14" s="209">
        <v>2057</v>
      </c>
      <c r="Q14" s="209">
        <v>84</v>
      </c>
      <c r="S14" s="212">
        <v>0.1</v>
      </c>
      <c r="T14" s="212">
        <v>0.1</v>
      </c>
      <c r="U14" s="209">
        <v>2385</v>
      </c>
      <c r="W14" s="209">
        <v>259</v>
      </c>
      <c r="X14" s="213"/>
      <c r="Y14" s="212">
        <v>0.1</v>
      </c>
      <c r="Z14" s="212">
        <v>0.1</v>
      </c>
      <c r="AA14" s="209">
        <v>2397</v>
      </c>
      <c r="AB14" s="213"/>
      <c r="AC14" s="209">
        <v>266</v>
      </c>
      <c r="AD14" s="214"/>
      <c r="AE14" s="203"/>
      <c r="AF14" s="215"/>
      <c r="AG14" s="215"/>
      <c r="AH14" s="216"/>
      <c r="AI14" s="217"/>
      <c r="AJ14" s="218"/>
      <c r="AK14" s="218"/>
    </row>
    <row r="15" spans="2:37" ht="15.75">
      <c r="B15" s="201"/>
      <c r="C15" s="201" t="s">
        <v>120</v>
      </c>
      <c r="D15" s="209">
        <v>1668</v>
      </c>
      <c r="E15" s="211">
        <v>22910690</v>
      </c>
      <c r="F15" s="211">
        <v>525.9570707070707</v>
      </c>
      <c r="G15" s="212">
        <v>0.8</v>
      </c>
      <c r="H15" s="212">
        <v>0.9</v>
      </c>
      <c r="I15" s="209">
        <v>1899</v>
      </c>
      <c r="K15" s="209">
        <v>1969</v>
      </c>
      <c r="M15" s="212">
        <v>0.8</v>
      </c>
      <c r="N15" s="212">
        <v>0.9</v>
      </c>
      <c r="O15" s="209">
        <v>1899</v>
      </c>
      <c r="Q15" s="209">
        <v>2045</v>
      </c>
      <c r="S15" s="212">
        <v>0.8</v>
      </c>
      <c r="T15" s="212">
        <v>0.9</v>
      </c>
      <c r="U15" s="209">
        <v>2200</v>
      </c>
      <c r="W15" s="209">
        <v>2274</v>
      </c>
      <c r="X15" s="213"/>
      <c r="Y15" s="212">
        <v>0.8</v>
      </c>
      <c r="Z15" s="212">
        <v>0.9</v>
      </c>
      <c r="AA15" s="209">
        <v>2212</v>
      </c>
      <c r="AB15" s="213"/>
      <c r="AC15" s="209">
        <v>2292</v>
      </c>
      <c r="AD15" s="214"/>
      <c r="AE15" s="203"/>
      <c r="AF15" s="215"/>
      <c r="AG15" s="215"/>
      <c r="AH15" s="216"/>
      <c r="AI15" s="217"/>
      <c r="AJ15" s="218"/>
      <c r="AK15" s="218"/>
    </row>
    <row r="16" spans="2:37" ht="15.75">
      <c r="B16" s="201"/>
      <c r="C16" s="201" t="s">
        <v>120</v>
      </c>
      <c r="D16" s="209">
        <v>1670</v>
      </c>
      <c r="E16" s="211">
        <v>29297270</v>
      </c>
      <c r="F16" s="211">
        <v>672.5727731864096</v>
      </c>
      <c r="G16" s="212">
        <v>0.5</v>
      </c>
      <c r="H16" s="212">
        <v>0.8</v>
      </c>
      <c r="I16" s="209">
        <v>2452</v>
      </c>
      <c r="K16" s="209">
        <v>1728</v>
      </c>
      <c r="M16" s="212">
        <v>0.5</v>
      </c>
      <c r="N16" s="212">
        <v>0.8</v>
      </c>
      <c r="O16" s="209">
        <v>2511</v>
      </c>
      <c r="Q16" s="209">
        <v>1818</v>
      </c>
      <c r="S16" s="212">
        <v>0.5</v>
      </c>
      <c r="T16" s="212">
        <v>0.8</v>
      </c>
      <c r="U16" s="209">
        <v>2563</v>
      </c>
      <c r="W16" s="209">
        <v>2223</v>
      </c>
      <c r="X16" s="213"/>
      <c r="Y16" s="212">
        <v>0.5</v>
      </c>
      <c r="Z16" s="212">
        <v>0.8</v>
      </c>
      <c r="AA16" s="209">
        <v>2566</v>
      </c>
      <c r="AB16" s="213"/>
      <c r="AC16" s="209">
        <v>2277</v>
      </c>
      <c r="AD16" s="214"/>
      <c r="AE16" s="203"/>
      <c r="AF16" s="215"/>
      <c r="AG16" s="215"/>
      <c r="AH16" s="216"/>
      <c r="AI16" s="217"/>
      <c r="AJ16" s="218"/>
      <c r="AK16" s="218"/>
    </row>
    <row r="17" spans="2:37" ht="15.75">
      <c r="B17" s="201"/>
      <c r="C17" s="201" t="s">
        <v>120</v>
      </c>
      <c r="D17" s="209">
        <v>1671</v>
      </c>
      <c r="E17" s="211">
        <v>27645530</v>
      </c>
      <c r="F17" s="211">
        <v>634.6540404040404</v>
      </c>
      <c r="G17" s="212">
        <v>0.4</v>
      </c>
      <c r="H17" s="212">
        <v>0.8</v>
      </c>
      <c r="I17" s="209">
        <v>894</v>
      </c>
      <c r="K17" s="209">
        <v>417</v>
      </c>
      <c r="M17" s="212">
        <v>0.4</v>
      </c>
      <c r="N17" s="212">
        <v>0.8</v>
      </c>
      <c r="O17" s="209">
        <v>2653</v>
      </c>
      <c r="Q17" s="209">
        <v>479</v>
      </c>
      <c r="S17" s="212">
        <v>0.4</v>
      </c>
      <c r="T17" s="212">
        <v>0.8</v>
      </c>
      <c r="U17" s="209">
        <v>6121</v>
      </c>
      <c r="W17" s="209">
        <v>653</v>
      </c>
      <c r="X17" s="213"/>
      <c r="Y17" s="212">
        <v>0.4</v>
      </c>
      <c r="Z17" s="212">
        <v>0.8</v>
      </c>
      <c r="AA17" s="209">
        <v>6310</v>
      </c>
      <c r="AB17" s="213"/>
      <c r="AC17" s="209">
        <v>663</v>
      </c>
      <c r="AD17" s="214"/>
      <c r="AE17" s="203"/>
      <c r="AF17" s="215"/>
      <c r="AG17" s="215"/>
      <c r="AH17" s="216"/>
      <c r="AI17" s="217"/>
      <c r="AJ17" s="218"/>
      <c r="AK17" s="218"/>
    </row>
    <row r="18" spans="2:37" ht="15.75">
      <c r="B18" s="201"/>
      <c r="C18" s="201" t="s">
        <v>120</v>
      </c>
      <c r="D18" s="209">
        <v>1672</v>
      </c>
      <c r="E18" s="211">
        <v>7793143</v>
      </c>
      <c r="F18" s="211">
        <v>178.9059458218549</v>
      </c>
      <c r="G18" s="212">
        <v>1</v>
      </c>
      <c r="H18" s="212">
        <v>1</v>
      </c>
      <c r="I18" s="209">
        <v>325</v>
      </c>
      <c r="K18" s="209">
        <v>1118</v>
      </c>
      <c r="M18" s="212">
        <v>1</v>
      </c>
      <c r="N18" s="212">
        <v>1</v>
      </c>
      <c r="O18" s="209">
        <v>324</v>
      </c>
      <c r="Q18" s="209">
        <v>1390</v>
      </c>
      <c r="S18" s="212">
        <v>1</v>
      </c>
      <c r="T18" s="212">
        <v>1</v>
      </c>
      <c r="U18" s="209">
        <v>548</v>
      </c>
      <c r="W18" s="209">
        <v>4466</v>
      </c>
      <c r="X18" s="213"/>
      <c r="Y18" s="212">
        <v>1</v>
      </c>
      <c r="Z18" s="212">
        <v>1</v>
      </c>
      <c r="AA18" s="209">
        <v>652</v>
      </c>
      <c r="AB18" s="213"/>
      <c r="AC18" s="209">
        <v>5281</v>
      </c>
      <c r="AD18" s="214"/>
      <c r="AE18" s="203"/>
      <c r="AF18" s="215"/>
      <c r="AG18" s="215"/>
      <c r="AH18" s="216"/>
      <c r="AI18" s="217"/>
      <c r="AJ18" s="218"/>
      <c r="AK18" s="218"/>
    </row>
    <row r="19" spans="7:37" ht="15.75">
      <c r="G19" s="219"/>
      <c r="H19" s="219"/>
      <c r="I19" s="200">
        <v>7627</v>
      </c>
      <c r="J19" s="214"/>
      <c r="K19" s="200">
        <v>5316</v>
      </c>
      <c r="L19" s="214"/>
      <c r="M19" s="219"/>
      <c r="N19" s="219"/>
      <c r="O19" s="214">
        <v>9444</v>
      </c>
      <c r="P19" s="214"/>
      <c r="Q19" s="214">
        <v>5816</v>
      </c>
      <c r="R19" s="214"/>
      <c r="S19" s="220"/>
      <c r="T19" s="220"/>
      <c r="U19" s="200">
        <v>13817</v>
      </c>
      <c r="V19" s="214"/>
      <c r="W19" s="200">
        <v>9875</v>
      </c>
      <c r="Y19" s="220"/>
      <c r="Z19" s="220"/>
      <c r="AA19" s="200">
        <v>14137</v>
      </c>
      <c r="AB19" s="214"/>
      <c r="AC19" s="200">
        <v>10779</v>
      </c>
      <c r="AD19" s="214"/>
      <c r="AE19" s="203"/>
      <c r="AF19" s="215"/>
      <c r="AG19" s="215"/>
      <c r="AH19" s="216"/>
      <c r="AI19" s="217"/>
      <c r="AJ19" s="218"/>
      <c r="AK19" s="218"/>
    </row>
    <row r="20" spans="1:38" ht="15.75">
      <c r="A20" s="60"/>
      <c r="B20" s="224" t="s">
        <v>124</v>
      </c>
      <c r="C20" s="219"/>
      <c r="D20" s="219"/>
      <c r="E20" s="219"/>
      <c r="F20" s="219"/>
      <c r="G20" s="219"/>
      <c r="H20" s="219"/>
      <c r="I20" s="222">
        <f>SUM((G14*I14)+(G15*I15)+(G16*I16)+(G17*I17)+(G18*I18))</f>
        <v>3633.5</v>
      </c>
      <c r="J20" s="222">
        <f>SUM(I20/F22)</f>
        <v>3.7381687242798356</v>
      </c>
      <c r="K20" s="222">
        <f>SUM((H14*K14)+(H15*K15)+(H16*K16)+(H17*K17)+(H18*K18))</f>
        <v>4614.5</v>
      </c>
      <c r="L20" s="222">
        <f>SUM(K20/F22)</f>
        <v>4.747427983539095</v>
      </c>
      <c r="M20" s="219"/>
      <c r="N20" s="219"/>
      <c r="O20" s="222">
        <f>SUM((M14*O14)+(M15*O15)+(M16*O16)+(M17*O17)+(M18*O18))</f>
        <v>4365.6</v>
      </c>
      <c r="P20" s="222">
        <f>SUM(O20/F22)</f>
        <v>4.491358024691358</v>
      </c>
      <c r="Q20" s="222">
        <f>SUM((N14*Q14)+(N15*Q15)+(N16*Q16)+(N17*Q17)+(N18*Q18))</f>
        <v>5076.5</v>
      </c>
      <c r="R20" s="222">
        <f>SUM(Q20/F22)</f>
        <v>5.222736625514403</v>
      </c>
      <c r="S20" s="220"/>
      <c r="T20" s="220"/>
      <c r="U20" s="222">
        <f>SUM((S14*U14)+(S15*U15)+(S16*U16)+(S17*U17)+(S18*U18))</f>
        <v>6276.4</v>
      </c>
      <c r="V20" s="222">
        <f>SUM(U20/F22)</f>
        <v>6.457201646090534</v>
      </c>
      <c r="W20" s="222">
        <f>SUM((T14*W14)+(T15*W15)+(T16*W16)+(T17*W17)+(T18*W18))</f>
        <v>8839.3</v>
      </c>
      <c r="X20" s="222">
        <f>SUM(W20/F22)</f>
        <v>9.093930041152262</v>
      </c>
      <c r="Y20" s="220"/>
      <c r="Z20" s="220"/>
      <c r="AA20" s="222">
        <f>SUM((Y14*AA14)+(Y15*AA15)+(Y16*AA16)+(Y17*AA17)+(Y18*AA18))</f>
        <v>6468.3</v>
      </c>
      <c r="AB20" s="222">
        <f>SUM(AA20/F22)</f>
        <v>6.65462962962963</v>
      </c>
      <c r="AC20" s="222">
        <f>SUM((Z14*AC14)+(Z15*AC15)+(Z16*AC16)+(Z17*AC17)+(Z18*AC18))</f>
        <v>9722.4</v>
      </c>
      <c r="AD20" s="222">
        <f>SUM(AC20/F22)</f>
        <v>10.00246913580247</v>
      </c>
      <c r="AE20" s="223">
        <f>SUM(W20/U20)</f>
        <v>1.4083391753234338</v>
      </c>
      <c r="AF20" s="220">
        <f>SUM(W20-K20)/K20</f>
        <v>0.9155488135225917</v>
      </c>
      <c r="AG20" s="220">
        <f>SUM(U20-I20)/I20</f>
        <v>0.7273703041144901</v>
      </c>
      <c r="AH20" s="212"/>
      <c r="AI20" s="223">
        <f>SUM(AC20/AA20)</f>
        <v>1.5030842725291034</v>
      </c>
      <c r="AJ20" s="220">
        <f>SUM(W20-K20)/K20</f>
        <v>0.9155488135225917</v>
      </c>
      <c r="AK20" s="220">
        <f>SUM(AA20-I20)/I20</f>
        <v>0.7801843952112288</v>
      </c>
      <c r="AL20" s="219"/>
    </row>
    <row r="21" spans="9:37" ht="15.75">
      <c r="I21" s="200"/>
      <c r="J21" s="214"/>
      <c r="K21" s="200"/>
      <c r="L21" s="214"/>
      <c r="M21" s="209"/>
      <c r="N21" s="209"/>
      <c r="O21" s="214"/>
      <c r="P21" s="214"/>
      <c r="Q21" s="214"/>
      <c r="R21" s="214"/>
      <c r="S21" s="215"/>
      <c r="T21" s="215"/>
      <c r="U21" s="200"/>
      <c r="V21" s="214"/>
      <c r="W21" s="200"/>
      <c r="Y21" s="215"/>
      <c r="Z21" s="215"/>
      <c r="AA21" s="200"/>
      <c r="AB21" s="214"/>
      <c r="AC21" s="200"/>
      <c r="AD21" s="214"/>
      <c r="AE21" s="203"/>
      <c r="AF21" s="215"/>
      <c r="AG21" s="215"/>
      <c r="AH21" s="216"/>
      <c r="AI21" s="217"/>
      <c r="AJ21" s="218"/>
      <c r="AK21" s="218"/>
    </row>
    <row r="22" spans="2:37" ht="15.75">
      <c r="B22" s="200" t="s">
        <v>125</v>
      </c>
      <c r="C22" s="200"/>
      <c r="D22" s="200"/>
      <c r="E22" s="200"/>
      <c r="F22" s="200">
        <v>972</v>
      </c>
      <c r="I22" s="200">
        <v>3791</v>
      </c>
      <c r="J22" s="214">
        <f>SUM(I22/F22)</f>
        <v>3.9002057613168724</v>
      </c>
      <c r="K22" s="200">
        <v>5255</v>
      </c>
      <c r="L22" s="214">
        <f>SUM(K22/F22)</f>
        <v>5.406378600823046</v>
      </c>
      <c r="M22" s="209"/>
      <c r="N22" s="209"/>
      <c r="O22" s="214"/>
      <c r="P22" s="214"/>
      <c r="Q22" s="214"/>
      <c r="R22" s="214"/>
      <c r="S22" s="215"/>
      <c r="T22" s="215"/>
      <c r="U22" s="200">
        <v>5367</v>
      </c>
      <c r="V22" s="214">
        <f>SUM(U22/F22)</f>
        <v>5.521604938271605</v>
      </c>
      <c r="W22" s="200">
        <v>11641</v>
      </c>
      <c r="X22" s="214">
        <f>SUM(W22/F22)</f>
        <v>11.97633744855967</v>
      </c>
      <c r="Y22" s="215"/>
      <c r="Z22" s="215"/>
      <c r="AA22" s="200"/>
      <c r="AB22" s="214"/>
      <c r="AC22" s="200"/>
      <c r="AD22" s="214"/>
      <c r="AE22" s="203">
        <f>SUM(W22/U22)</f>
        <v>2.168995714551891</v>
      </c>
      <c r="AF22" s="215">
        <f>SUM(W22-K22)/K22</f>
        <v>1.2152235965746907</v>
      </c>
      <c r="AG22" s="215">
        <f>SUM(U22-I22)/I22</f>
        <v>0.4157214455288842</v>
      </c>
      <c r="AH22" s="216"/>
      <c r="AI22" s="217"/>
      <c r="AJ22" s="218"/>
      <c r="AK22" s="218"/>
    </row>
    <row r="23" spans="9:37" ht="15.75">
      <c r="I23" s="200"/>
      <c r="J23" s="214"/>
      <c r="K23" s="200"/>
      <c r="L23" s="214"/>
      <c r="M23" s="209"/>
      <c r="N23" s="209"/>
      <c r="O23" s="214"/>
      <c r="P23" s="214"/>
      <c r="Q23" s="214"/>
      <c r="R23" s="214"/>
      <c r="S23" s="215"/>
      <c r="T23" s="215"/>
      <c r="U23" s="200"/>
      <c r="V23" s="214"/>
      <c r="W23" s="200"/>
      <c r="Y23" s="215"/>
      <c r="Z23" s="215"/>
      <c r="AA23" s="200"/>
      <c r="AB23" s="214"/>
      <c r="AC23" s="200"/>
      <c r="AD23" s="214"/>
      <c r="AE23" s="203"/>
      <c r="AF23" s="215"/>
      <c r="AG23" s="215"/>
      <c r="AH23" s="216"/>
      <c r="AI23" s="217"/>
      <c r="AJ23" s="218"/>
      <c r="AK23" s="218"/>
    </row>
    <row r="24" spans="2:37" ht="15.75">
      <c r="B24" s="201"/>
      <c r="C24" s="201"/>
      <c r="I24" s="200"/>
      <c r="J24" s="214"/>
      <c r="K24" s="200"/>
      <c r="L24" s="214"/>
      <c r="M24" s="209"/>
      <c r="N24" s="209"/>
      <c r="O24" s="214"/>
      <c r="P24" s="214"/>
      <c r="Q24" s="214"/>
      <c r="R24" s="214"/>
      <c r="S24" s="215"/>
      <c r="T24" s="215"/>
      <c r="U24" s="200"/>
      <c r="V24" s="214"/>
      <c r="W24" s="200"/>
      <c r="Y24" s="215"/>
      <c r="Z24" s="215"/>
      <c r="AA24" s="200"/>
      <c r="AB24" s="214"/>
      <c r="AC24" s="200"/>
      <c r="AD24" s="214"/>
      <c r="AE24" s="203"/>
      <c r="AF24" s="215"/>
      <c r="AG24" s="215"/>
      <c r="AH24" s="216"/>
      <c r="AI24" s="217"/>
      <c r="AJ24" s="218"/>
      <c r="AK24" s="218"/>
    </row>
    <row r="25" spans="1:37" ht="15.75">
      <c r="A25" s="210">
        <v>7</v>
      </c>
      <c r="B25" s="201" t="s">
        <v>126</v>
      </c>
      <c r="C25" s="201" t="s">
        <v>120</v>
      </c>
      <c r="D25" s="209">
        <v>1599</v>
      </c>
      <c r="E25" s="211">
        <v>7048541</v>
      </c>
      <c r="F25" s="211">
        <v>161.8122359963269</v>
      </c>
      <c r="G25" s="212">
        <v>0.05</v>
      </c>
      <c r="H25" s="212">
        <v>1</v>
      </c>
      <c r="I25" s="209">
        <v>365</v>
      </c>
      <c r="K25" s="209">
        <v>2539</v>
      </c>
      <c r="M25" s="212">
        <v>0.05</v>
      </c>
      <c r="N25" s="212">
        <v>1</v>
      </c>
      <c r="O25" s="209">
        <v>374</v>
      </c>
      <c r="Q25" s="209">
        <v>2499</v>
      </c>
      <c r="S25" s="212">
        <v>0.05</v>
      </c>
      <c r="T25" s="212">
        <v>1</v>
      </c>
      <c r="U25" s="209">
        <v>644</v>
      </c>
      <c r="W25" s="209">
        <v>2738</v>
      </c>
      <c r="X25" s="213"/>
      <c r="Y25" s="212">
        <v>0.05</v>
      </c>
      <c r="Z25" s="212">
        <v>1</v>
      </c>
      <c r="AA25" s="209">
        <v>654</v>
      </c>
      <c r="AB25" s="213"/>
      <c r="AC25" s="209">
        <v>2739</v>
      </c>
      <c r="AD25" s="214"/>
      <c r="AE25" s="203"/>
      <c r="AF25" s="215"/>
      <c r="AG25" s="215"/>
      <c r="AH25" s="216"/>
      <c r="AI25" s="217"/>
      <c r="AJ25" s="218"/>
      <c r="AK25" s="218"/>
    </row>
    <row r="26" spans="2:37" ht="15.75">
      <c r="B26" s="201"/>
      <c r="C26" s="201" t="s">
        <v>120</v>
      </c>
      <c r="D26" s="209">
        <v>1607</v>
      </c>
      <c r="E26" s="211">
        <v>13597440</v>
      </c>
      <c r="F26" s="211">
        <v>312.1542699724518</v>
      </c>
      <c r="G26" s="212">
        <v>0.2</v>
      </c>
      <c r="H26" s="212">
        <v>1</v>
      </c>
      <c r="I26" s="209">
        <v>2223</v>
      </c>
      <c r="K26" s="209">
        <v>2307</v>
      </c>
      <c r="M26" s="212">
        <v>0.2</v>
      </c>
      <c r="N26" s="212">
        <v>1</v>
      </c>
      <c r="O26" s="209">
        <v>2265</v>
      </c>
      <c r="Q26" s="209">
        <v>2312</v>
      </c>
      <c r="S26" s="212">
        <v>0.2</v>
      </c>
      <c r="T26" s="212">
        <v>1</v>
      </c>
      <c r="U26" s="209">
        <v>2358</v>
      </c>
      <c r="W26" s="209">
        <v>2435</v>
      </c>
      <c r="X26" s="213"/>
      <c r="Y26" s="212">
        <v>0.2</v>
      </c>
      <c r="Z26" s="212">
        <v>1</v>
      </c>
      <c r="AA26" s="209">
        <v>2362</v>
      </c>
      <c r="AB26" s="213"/>
      <c r="AC26" s="209">
        <v>2436</v>
      </c>
      <c r="AD26" s="214"/>
      <c r="AE26" s="203"/>
      <c r="AF26" s="215"/>
      <c r="AG26" s="215"/>
      <c r="AH26" s="216"/>
      <c r="AI26" s="217"/>
      <c r="AJ26" s="218"/>
      <c r="AK26" s="218"/>
    </row>
    <row r="27" spans="1:37" s="200" customFormat="1" ht="15.75">
      <c r="A27" s="210"/>
      <c r="G27" s="224"/>
      <c r="H27" s="224"/>
      <c r="I27" s="200">
        <v>2588</v>
      </c>
      <c r="J27" s="214"/>
      <c r="K27" s="200">
        <v>4846</v>
      </c>
      <c r="L27" s="214"/>
      <c r="M27" s="224"/>
      <c r="N27" s="224"/>
      <c r="O27" s="214">
        <v>2639</v>
      </c>
      <c r="P27" s="214"/>
      <c r="Q27" s="214">
        <v>4811</v>
      </c>
      <c r="R27" s="214"/>
      <c r="S27" s="220"/>
      <c r="T27" s="220"/>
      <c r="U27" s="200">
        <v>3002</v>
      </c>
      <c r="V27" s="214"/>
      <c r="W27" s="200">
        <v>5173</v>
      </c>
      <c r="X27" s="214"/>
      <c r="Y27" s="220"/>
      <c r="Z27" s="220"/>
      <c r="AA27" s="200">
        <v>3016</v>
      </c>
      <c r="AB27" s="214"/>
      <c r="AC27" s="200">
        <v>5175</v>
      </c>
      <c r="AD27" s="214"/>
      <c r="AE27" s="203"/>
      <c r="AF27" s="215"/>
      <c r="AG27" s="215"/>
      <c r="AH27" s="215"/>
      <c r="AI27" s="217"/>
      <c r="AJ27" s="218"/>
      <c r="AK27" s="218"/>
    </row>
    <row r="28" spans="2:38" ht="15.75">
      <c r="B28" s="221" t="s">
        <v>127</v>
      </c>
      <c r="C28" s="221"/>
      <c r="D28" s="219"/>
      <c r="E28" s="219"/>
      <c r="F28" s="219"/>
      <c r="G28" s="219"/>
      <c r="H28" s="219"/>
      <c r="I28" s="222">
        <f>SUM((G25*I25)+(G26*I26))</f>
        <v>462.85</v>
      </c>
      <c r="J28" s="222">
        <f>SUM(I28/F30)</f>
        <v>2.96698717948718</v>
      </c>
      <c r="K28" s="222">
        <f>SUM((H25*K25)+(H26*K26))</f>
        <v>4846</v>
      </c>
      <c r="L28" s="222">
        <f>SUM(K28/F30)</f>
        <v>31.064102564102566</v>
      </c>
      <c r="M28" s="219"/>
      <c r="N28" s="219"/>
      <c r="O28" s="222">
        <f>SUM((M25*O25)+(M26*O26))</f>
        <v>471.7</v>
      </c>
      <c r="P28" s="222">
        <f>SUM(O28/F30)</f>
        <v>3.0237179487179486</v>
      </c>
      <c r="Q28" s="222">
        <f>SUM((N25*Q25)+(N26*Q26))</f>
        <v>4811</v>
      </c>
      <c r="R28" s="222">
        <f>SUM(Q28/F30)</f>
        <v>30.83974358974359</v>
      </c>
      <c r="S28" s="220"/>
      <c r="T28" s="220"/>
      <c r="U28" s="222">
        <f>SUM((S25*U25)+(S26*U26))</f>
        <v>503.8</v>
      </c>
      <c r="V28" s="222">
        <f>SUM(U28/F30)</f>
        <v>3.2294871794871796</v>
      </c>
      <c r="W28" s="222">
        <f>SUM((T25*W25)+(T26*W26))</f>
        <v>5173</v>
      </c>
      <c r="X28" s="222">
        <f>SUM(W28/F30)</f>
        <v>33.16025641025641</v>
      </c>
      <c r="Y28" s="220"/>
      <c r="Z28" s="220"/>
      <c r="AA28" s="222">
        <f>SUM((Y25*AA25)+(Y26*AA26))</f>
        <v>505.1</v>
      </c>
      <c r="AB28" s="222">
        <f>SUM(AA28/F30)</f>
        <v>3.237820512820513</v>
      </c>
      <c r="AC28" s="222">
        <f>SUM((Z25*AC25)+(Z26*AC26))</f>
        <v>5175</v>
      </c>
      <c r="AD28" s="222">
        <f>SUM(AC28/F30)</f>
        <v>33.17307692307692</v>
      </c>
      <c r="AE28" s="223">
        <f>SUM(W28/U28)</f>
        <v>10.267963477570465</v>
      </c>
      <c r="AF28" s="220">
        <f>SUM(W28-K28)/K28</f>
        <v>0.06747833264548081</v>
      </c>
      <c r="AG28" s="220">
        <f>SUM(U28-I28)/I28</f>
        <v>0.08847358755536348</v>
      </c>
      <c r="AH28" s="212"/>
      <c r="AI28" s="223">
        <f>SUM(AC28/AA28)</f>
        <v>10.245495941397742</v>
      </c>
      <c r="AJ28" s="220">
        <f>SUM(W28-K28)/K28</f>
        <v>0.06747833264548081</v>
      </c>
      <c r="AK28" s="220">
        <f>SUM(AA28-I28)/I28</f>
        <v>0.09128227287458139</v>
      </c>
      <c r="AL28" s="219"/>
    </row>
    <row r="29" spans="2:37" ht="15.75">
      <c r="B29" s="201"/>
      <c r="C29" s="201"/>
      <c r="I29" s="200"/>
      <c r="J29" s="214"/>
      <c r="K29" s="200"/>
      <c r="L29" s="214"/>
      <c r="M29" s="209"/>
      <c r="N29" s="209"/>
      <c r="O29" s="214"/>
      <c r="P29" s="214"/>
      <c r="Q29" s="214"/>
      <c r="R29" s="214"/>
      <c r="S29" s="215"/>
      <c r="T29" s="215"/>
      <c r="U29" s="200"/>
      <c r="V29" s="214"/>
      <c r="W29" s="200"/>
      <c r="Y29" s="215"/>
      <c r="Z29" s="215"/>
      <c r="AA29" s="200"/>
      <c r="AB29" s="214"/>
      <c r="AC29" s="200"/>
      <c r="AD29" s="214"/>
      <c r="AE29" s="203"/>
      <c r="AF29" s="215"/>
      <c r="AG29" s="215"/>
      <c r="AH29" s="216"/>
      <c r="AI29" s="217"/>
      <c r="AJ29" s="218"/>
      <c r="AK29" s="218"/>
    </row>
    <row r="30" spans="2:37" ht="15.75">
      <c r="B30" s="201" t="s">
        <v>128</v>
      </c>
      <c r="C30" s="201"/>
      <c r="F30" s="200">
        <v>156</v>
      </c>
      <c r="I30" s="200">
        <v>511</v>
      </c>
      <c r="J30" s="214">
        <f>SUM(I30/F30)</f>
        <v>3.2756410256410255</v>
      </c>
      <c r="K30" s="200">
        <v>5987</v>
      </c>
      <c r="L30" s="214">
        <f>SUM(K30/F30)</f>
        <v>38.37820512820513</v>
      </c>
      <c r="M30" s="209"/>
      <c r="N30" s="209"/>
      <c r="O30" s="214"/>
      <c r="P30" s="214"/>
      <c r="Q30" s="214"/>
      <c r="R30" s="214"/>
      <c r="S30" s="215"/>
      <c r="T30" s="215"/>
      <c r="U30" s="200">
        <v>511</v>
      </c>
      <c r="V30" s="214">
        <f>SUM(U30/F30)</f>
        <v>3.2756410256410255</v>
      </c>
      <c r="W30" s="200">
        <v>6027</v>
      </c>
      <c r="X30" s="214">
        <f>SUM(W30/F30)</f>
        <v>38.63461538461539</v>
      </c>
      <c r="Y30" s="215"/>
      <c r="Z30" s="215"/>
      <c r="AA30" s="200"/>
      <c r="AB30" s="214"/>
      <c r="AC30" s="200"/>
      <c r="AD30" s="214"/>
      <c r="AE30" s="203">
        <f>SUM(W30/U30)</f>
        <v>11.794520547945206</v>
      </c>
      <c r="AF30" s="215">
        <f>SUM(W30-K30)/K30</f>
        <v>0.006681142475363287</v>
      </c>
      <c r="AG30" s="215">
        <f>SUM(U30-I30)/I30</f>
        <v>0</v>
      </c>
      <c r="AH30" s="216"/>
      <c r="AI30" s="217"/>
      <c r="AJ30" s="218"/>
      <c r="AK30" s="218"/>
    </row>
    <row r="31" spans="2:37" ht="15.75">
      <c r="B31" s="201"/>
      <c r="C31" s="201"/>
      <c r="I31" s="200"/>
      <c r="J31" s="214"/>
      <c r="K31" s="200"/>
      <c r="L31" s="214"/>
      <c r="M31" s="209"/>
      <c r="N31" s="209"/>
      <c r="O31" s="214"/>
      <c r="P31" s="214"/>
      <c r="Q31" s="214"/>
      <c r="R31" s="214"/>
      <c r="S31" s="215"/>
      <c r="T31" s="215"/>
      <c r="U31" s="200"/>
      <c r="V31" s="214"/>
      <c r="W31" s="200"/>
      <c r="Y31" s="215"/>
      <c r="Z31" s="215"/>
      <c r="AA31" s="200"/>
      <c r="AB31" s="214"/>
      <c r="AC31" s="200"/>
      <c r="AD31" s="214"/>
      <c r="AE31" s="203"/>
      <c r="AF31" s="215"/>
      <c r="AG31" s="215"/>
      <c r="AH31" s="216"/>
      <c r="AI31" s="217"/>
      <c r="AJ31" s="218"/>
      <c r="AK31" s="218"/>
    </row>
    <row r="32" spans="2:37" ht="15.75">
      <c r="B32" s="201"/>
      <c r="C32" s="201"/>
      <c r="I32" s="200"/>
      <c r="J32" s="214"/>
      <c r="K32" s="200"/>
      <c r="L32" s="214"/>
      <c r="M32" s="209"/>
      <c r="N32" s="209"/>
      <c r="O32" s="214"/>
      <c r="P32" s="214"/>
      <c r="Q32" s="214"/>
      <c r="R32" s="214"/>
      <c r="S32" s="215"/>
      <c r="T32" s="215"/>
      <c r="U32" s="200"/>
      <c r="V32" s="214"/>
      <c r="W32" s="200"/>
      <c r="Y32" s="215"/>
      <c r="Z32" s="215"/>
      <c r="AA32" s="200"/>
      <c r="AB32" s="214"/>
      <c r="AC32" s="200"/>
      <c r="AD32" s="214"/>
      <c r="AE32" s="203"/>
      <c r="AF32" s="215"/>
      <c r="AG32" s="215"/>
      <c r="AH32" s="216"/>
      <c r="AI32" s="217"/>
      <c r="AJ32" s="218"/>
      <c r="AK32" s="218"/>
    </row>
    <row r="33" spans="1:37" ht="15.75">
      <c r="A33" s="210">
        <v>8</v>
      </c>
      <c r="B33" s="201" t="s">
        <v>129</v>
      </c>
      <c r="C33" s="201" t="s">
        <v>120</v>
      </c>
      <c r="D33" s="209">
        <v>1490</v>
      </c>
      <c r="E33" s="211">
        <v>26708150</v>
      </c>
      <c r="F33" s="211">
        <v>613.1347566574839</v>
      </c>
      <c r="G33" s="212">
        <v>0.1</v>
      </c>
      <c r="H33" s="212">
        <v>0.9</v>
      </c>
      <c r="I33" s="209">
        <v>2296</v>
      </c>
      <c r="K33" s="209">
        <v>1670</v>
      </c>
      <c r="M33" s="212">
        <v>0.1</v>
      </c>
      <c r="N33" s="212">
        <v>0.9</v>
      </c>
      <c r="O33" s="209">
        <v>2421</v>
      </c>
      <c r="Q33" s="209">
        <v>1849</v>
      </c>
      <c r="S33" s="212">
        <v>0.1</v>
      </c>
      <c r="T33" s="212">
        <v>0.9</v>
      </c>
      <c r="U33" s="209">
        <v>2639</v>
      </c>
      <c r="W33" s="209">
        <v>2038</v>
      </c>
      <c r="X33" s="213"/>
      <c r="Y33" s="212">
        <v>0.1</v>
      </c>
      <c r="Z33" s="212">
        <v>0.9</v>
      </c>
      <c r="AA33" s="209">
        <v>2646</v>
      </c>
      <c r="AB33" s="213"/>
      <c r="AC33" s="209">
        <v>2053</v>
      </c>
      <c r="AD33" s="214"/>
      <c r="AE33" s="203"/>
      <c r="AF33" s="215"/>
      <c r="AG33" s="215"/>
      <c r="AH33" s="216"/>
      <c r="AI33" s="217"/>
      <c r="AJ33" s="218"/>
      <c r="AK33" s="218"/>
    </row>
    <row r="34" spans="2:37" ht="15.75">
      <c r="B34" s="201"/>
      <c r="C34" s="201" t="s">
        <v>120</v>
      </c>
      <c r="D34" s="209">
        <v>1491</v>
      </c>
      <c r="E34" s="211">
        <v>26471550</v>
      </c>
      <c r="F34" s="211">
        <v>607.7031680440772</v>
      </c>
      <c r="G34" s="212">
        <v>0.1</v>
      </c>
      <c r="H34" s="212">
        <v>0.9</v>
      </c>
      <c r="I34" s="209">
        <v>2220</v>
      </c>
      <c r="K34" s="209">
        <v>1584</v>
      </c>
      <c r="M34" s="212">
        <v>0.1</v>
      </c>
      <c r="N34" s="212">
        <v>0.9</v>
      </c>
      <c r="O34" s="209">
        <v>2375</v>
      </c>
      <c r="Q34" s="209">
        <v>2075</v>
      </c>
      <c r="S34" s="212">
        <v>0.1</v>
      </c>
      <c r="T34" s="212">
        <v>0.9</v>
      </c>
      <c r="U34" s="209">
        <v>2542</v>
      </c>
      <c r="W34" s="209">
        <v>3388</v>
      </c>
      <c r="X34" s="213"/>
      <c r="Y34" s="212">
        <v>0.1</v>
      </c>
      <c r="Z34" s="212">
        <v>0.9</v>
      </c>
      <c r="AA34" s="209">
        <v>2546</v>
      </c>
      <c r="AB34" s="213"/>
      <c r="AC34" s="209">
        <v>3464</v>
      </c>
      <c r="AD34" s="214"/>
      <c r="AE34" s="203"/>
      <c r="AF34" s="215"/>
      <c r="AG34" s="215"/>
      <c r="AH34" s="216"/>
      <c r="AI34" s="217"/>
      <c r="AJ34" s="218"/>
      <c r="AK34" s="218"/>
    </row>
    <row r="35" spans="1:37" s="200" customFormat="1" ht="15.75">
      <c r="A35" s="210"/>
      <c r="G35" s="224"/>
      <c r="H35" s="224"/>
      <c r="I35" s="200">
        <v>4516</v>
      </c>
      <c r="J35" s="214"/>
      <c r="K35" s="200">
        <v>3254</v>
      </c>
      <c r="L35" s="214"/>
      <c r="M35" s="224"/>
      <c r="N35" s="224"/>
      <c r="O35" s="214">
        <v>4796</v>
      </c>
      <c r="P35" s="214"/>
      <c r="Q35" s="214">
        <v>3924</v>
      </c>
      <c r="R35" s="214"/>
      <c r="S35" s="220"/>
      <c r="T35" s="220"/>
      <c r="U35" s="200">
        <v>5181</v>
      </c>
      <c r="V35" s="214"/>
      <c r="W35" s="200">
        <v>5426</v>
      </c>
      <c r="X35" s="214"/>
      <c r="Y35" s="220"/>
      <c r="Z35" s="220"/>
      <c r="AA35" s="200">
        <v>5192</v>
      </c>
      <c r="AB35" s="214"/>
      <c r="AC35" s="200">
        <v>5517</v>
      </c>
      <c r="AD35" s="214"/>
      <c r="AE35" s="203"/>
      <c r="AF35" s="215"/>
      <c r="AG35" s="215"/>
      <c r="AH35" s="215"/>
      <c r="AI35" s="217"/>
      <c r="AJ35" s="218"/>
      <c r="AK35" s="218"/>
    </row>
    <row r="36" spans="1:38" s="202" customFormat="1" ht="15.75">
      <c r="A36" s="60"/>
      <c r="B36" s="224" t="s">
        <v>130</v>
      </c>
      <c r="C36" s="224"/>
      <c r="D36" s="224"/>
      <c r="E36" s="224"/>
      <c r="F36" s="224"/>
      <c r="G36" s="224"/>
      <c r="H36" s="224"/>
      <c r="I36" s="222">
        <f>SUM((G33*I33)+(G34*I34))</f>
        <v>451.6</v>
      </c>
      <c r="J36" s="222">
        <f>SUM(I36/F38)</f>
        <v>2.3520833333333333</v>
      </c>
      <c r="K36" s="222">
        <f>SUM((H33*K33)+(H34*K34))</f>
        <v>2928.6000000000004</v>
      </c>
      <c r="L36" s="222">
        <f>SUM(K36/F38)</f>
        <v>15.253125000000002</v>
      </c>
      <c r="M36" s="224"/>
      <c r="N36" s="224"/>
      <c r="O36" s="222">
        <f>SUM((M33*O33)+(M34*O34))</f>
        <v>479.6</v>
      </c>
      <c r="P36" s="222">
        <f>SUM(O36/F38)</f>
        <v>2.497916666666667</v>
      </c>
      <c r="Q36" s="222">
        <f>SUM((N33*Q33)+(N34*Q34))</f>
        <v>3531.6000000000004</v>
      </c>
      <c r="R36" s="222">
        <f>SUM(Q36/F38)</f>
        <v>18.39375</v>
      </c>
      <c r="S36" s="220"/>
      <c r="T36" s="220"/>
      <c r="U36" s="222">
        <f>SUM((S33*U33)+(S34*U34))</f>
        <v>518.1</v>
      </c>
      <c r="V36" s="222">
        <f>SUM(U36/F38)</f>
        <v>2.6984375000000003</v>
      </c>
      <c r="W36" s="222">
        <f>SUM((T33*W33)+(T33*W34))</f>
        <v>4883.400000000001</v>
      </c>
      <c r="X36" s="222">
        <f>SUM(W36/F38)</f>
        <v>25.434375000000003</v>
      </c>
      <c r="Y36" s="220"/>
      <c r="Z36" s="220"/>
      <c r="AA36" s="222">
        <f>SUM((Y33*AA33)+(Y34*AA34))</f>
        <v>519.2</v>
      </c>
      <c r="AB36" s="222">
        <f>SUM(AA36/F38)</f>
        <v>2.704166666666667</v>
      </c>
      <c r="AC36" s="222">
        <f>SUM((Z33*AC33)+(Z34*AC34))</f>
        <v>4965.3</v>
      </c>
      <c r="AD36" s="222">
        <f>SUM(AC36/F38)</f>
        <v>25.860937500000002</v>
      </c>
      <c r="AE36" s="223">
        <f>SUM(W36/U36)</f>
        <v>9.42559351476549</v>
      </c>
      <c r="AF36" s="220">
        <f>SUM(W36-K36)/K36</f>
        <v>0.6674861708666256</v>
      </c>
      <c r="AG36" s="220">
        <f>SUM(U36-I36)/I36</f>
        <v>0.14725420726306465</v>
      </c>
      <c r="AH36" s="220"/>
      <c r="AI36" s="223">
        <f>SUM(AC36/AA36)</f>
        <v>9.563366718027735</v>
      </c>
      <c r="AJ36" s="220">
        <f>SUM(W36-K36)/K36</f>
        <v>0.6674861708666256</v>
      </c>
      <c r="AK36" s="220">
        <f>SUM(AA36-I36)/I36</f>
        <v>0.14968999114260412</v>
      </c>
      <c r="AL36" s="224"/>
    </row>
    <row r="37" spans="1:37" s="200" customFormat="1" ht="15.75">
      <c r="A37" s="210"/>
      <c r="J37" s="214"/>
      <c r="L37" s="214"/>
      <c r="O37" s="214"/>
      <c r="P37" s="214"/>
      <c r="Q37" s="214"/>
      <c r="R37" s="214"/>
      <c r="S37" s="215"/>
      <c r="T37" s="215"/>
      <c r="V37" s="214"/>
      <c r="X37" s="214"/>
      <c r="Y37" s="215"/>
      <c r="Z37" s="215"/>
      <c r="AB37" s="214"/>
      <c r="AD37" s="214"/>
      <c r="AE37" s="203"/>
      <c r="AF37" s="215"/>
      <c r="AG37" s="215"/>
      <c r="AH37" s="215"/>
      <c r="AI37" s="217"/>
      <c r="AJ37" s="218"/>
      <c r="AK37" s="218"/>
    </row>
    <row r="38" spans="1:37" s="200" customFormat="1" ht="15.75">
      <c r="A38" s="210"/>
      <c r="B38" s="200" t="s">
        <v>131</v>
      </c>
      <c r="F38" s="200">
        <v>192</v>
      </c>
      <c r="I38" s="200">
        <v>416</v>
      </c>
      <c r="J38" s="214">
        <f>SUM(I38/F38)</f>
        <v>2.1666666666666665</v>
      </c>
      <c r="K38" s="200">
        <v>1982</v>
      </c>
      <c r="L38" s="214">
        <f>SUM(K38/F38)</f>
        <v>10.322916666666666</v>
      </c>
      <c r="O38" s="214"/>
      <c r="P38" s="214"/>
      <c r="Q38" s="214"/>
      <c r="R38" s="214"/>
      <c r="S38" s="215"/>
      <c r="T38" s="215"/>
      <c r="U38" s="200">
        <v>416</v>
      </c>
      <c r="V38" s="214">
        <f>SUM(U38/F38)</f>
        <v>2.1666666666666665</v>
      </c>
      <c r="W38" s="200">
        <v>3805</v>
      </c>
      <c r="X38" s="214">
        <f>SUM(W38/F38)</f>
        <v>19.817708333333332</v>
      </c>
      <c r="Y38" s="215"/>
      <c r="Z38" s="215"/>
      <c r="AB38" s="214"/>
      <c r="AD38" s="214"/>
      <c r="AE38" s="203">
        <f>SUM(W38/U38)</f>
        <v>9.146634615384615</v>
      </c>
      <c r="AF38" s="215">
        <f>SUM(W38-K38)/K38</f>
        <v>0.9197780020181635</v>
      </c>
      <c r="AG38" s="215">
        <f>SUM(U38-I38)/I38</f>
        <v>0</v>
      </c>
      <c r="AH38" s="215"/>
      <c r="AI38" s="217"/>
      <c r="AJ38" s="218"/>
      <c r="AK38" s="218"/>
    </row>
    <row r="39" spans="1:37" s="200" customFormat="1" ht="15.75">
      <c r="A39" s="210"/>
      <c r="J39" s="214"/>
      <c r="L39" s="214"/>
      <c r="O39" s="214"/>
      <c r="P39" s="214"/>
      <c r="Q39" s="214"/>
      <c r="R39" s="214"/>
      <c r="S39" s="215"/>
      <c r="T39" s="215"/>
      <c r="V39" s="214"/>
      <c r="X39" s="214"/>
      <c r="Y39" s="215"/>
      <c r="Z39" s="215"/>
      <c r="AB39" s="214"/>
      <c r="AD39" s="214"/>
      <c r="AE39" s="203"/>
      <c r="AF39" s="215"/>
      <c r="AG39" s="215"/>
      <c r="AH39" s="215"/>
      <c r="AI39" s="217"/>
      <c r="AJ39" s="218"/>
      <c r="AK39" s="218"/>
    </row>
    <row r="40" spans="1:37" s="200" customFormat="1" ht="15.75">
      <c r="A40" s="210"/>
      <c r="J40" s="214"/>
      <c r="L40" s="214"/>
      <c r="O40" s="214"/>
      <c r="P40" s="214"/>
      <c r="Q40" s="214"/>
      <c r="R40" s="214"/>
      <c r="S40" s="215"/>
      <c r="T40" s="215"/>
      <c r="V40" s="214"/>
      <c r="X40" s="214"/>
      <c r="Y40" s="215"/>
      <c r="Z40" s="215"/>
      <c r="AB40" s="214"/>
      <c r="AD40" s="214"/>
      <c r="AE40" s="203"/>
      <c r="AF40" s="215"/>
      <c r="AG40" s="215"/>
      <c r="AH40" s="215"/>
      <c r="AI40" s="217"/>
      <c r="AJ40" s="218"/>
      <c r="AK40" s="218"/>
    </row>
    <row r="41" spans="1:37" ht="15.75">
      <c r="A41" s="210">
        <v>9</v>
      </c>
      <c r="B41" s="201" t="s">
        <v>132</v>
      </c>
      <c r="C41" s="201" t="s">
        <v>120</v>
      </c>
      <c r="D41" s="209">
        <v>1569</v>
      </c>
      <c r="E41" s="211">
        <v>26037730</v>
      </c>
      <c r="F41" s="211">
        <v>597.744031221304</v>
      </c>
      <c r="G41" s="212">
        <v>1</v>
      </c>
      <c r="H41" s="212">
        <v>0.5</v>
      </c>
      <c r="I41" s="209">
        <v>471</v>
      </c>
      <c r="K41" s="209">
        <v>2685</v>
      </c>
      <c r="M41" s="212">
        <v>1</v>
      </c>
      <c r="N41" s="212">
        <v>0.5</v>
      </c>
      <c r="O41" s="209">
        <v>571</v>
      </c>
      <c r="Q41" s="209">
        <v>2819</v>
      </c>
      <c r="S41" s="212">
        <v>1</v>
      </c>
      <c r="T41" s="212">
        <v>0.5</v>
      </c>
      <c r="U41" s="209">
        <v>886</v>
      </c>
      <c r="W41" s="209">
        <v>3189</v>
      </c>
      <c r="X41" s="213"/>
      <c r="Y41" s="212">
        <v>1</v>
      </c>
      <c r="Z41" s="212">
        <v>0.5</v>
      </c>
      <c r="AA41" s="209">
        <v>1015</v>
      </c>
      <c r="AB41" s="213"/>
      <c r="AC41" s="209">
        <v>3217</v>
      </c>
      <c r="AD41" s="214"/>
      <c r="AE41" s="203"/>
      <c r="AF41" s="215"/>
      <c r="AG41" s="215"/>
      <c r="AH41" s="216"/>
      <c r="AI41" s="217"/>
      <c r="AJ41" s="218"/>
      <c r="AK41" s="218"/>
    </row>
    <row r="42" spans="2:37" ht="15.75">
      <c r="B42" s="201"/>
      <c r="C42" s="201" t="s">
        <v>120</v>
      </c>
      <c r="D42" s="209">
        <v>1635</v>
      </c>
      <c r="E42" s="211">
        <v>69848750</v>
      </c>
      <c r="F42" s="211">
        <v>1603.5066574839302</v>
      </c>
      <c r="G42" s="212">
        <v>0.05</v>
      </c>
      <c r="H42" s="212">
        <v>0</v>
      </c>
      <c r="I42" s="209">
        <v>0</v>
      </c>
      <c r="K42" s="209">
        <v>1542</v>
      </c>
      <c r="M42" s="212">
        <v>0.05</v>
      </c>
      <c r="N42" s="212">
        <v>0</v>
      </c>
      <c r="O42" s="209">
        <v>582</v>
      </c>
      <c r="Q42" s="209">
        <v>1542</v>
      </c>
      <c r="S42" s="212">
        <v>0.05</v>
      </c>
      <c r="T42" s="212">
        <v>0</v>
      </c>
      <c r="U42" s="209">
        <v>3156</v>
      </c>
      <c r="W42" s="209">
        <v>2349</v>
      </c>
      <c r="X42" s="213"/>
      <c r="Y42" s="212">
        <v>0.05</v>
      </c>
      <c r="Z42" s="212">
        <v>0</v>
      </c>
      <c r="AA42" s="209">
        <v>3309</v>
      </c>
      <c r="AB42" s="213"/>
      <c r="AC42" s="209">
        <v>2376</v>
      </c>
      <c r="AD42" s="214"/>
      <c r="AE42" s="203"/>
      <c r="AF42" s="215"/>
      <c r="AG42" s="215"/>
      <c r="AH42" s="216"/>
      <c r="AI42" s="217"/>
      <c r="AJ42" s="218"/>
      <c r="AK42" s="218"/>
    </row>
    <row r="43" spans="2:37" ht="15.75">
      <c r="B43" s="201"/>
      <c r="C43" s="201" t="s">
        <v>120</v>
      </c>
      <c r="D43" s="209">
        <v>1636</v>
      </c>
      <c r="E43" s="211">
        <v>38714510</v>
      </c>
      <c r="F43" s="211">
        <v>888.7628558310377</v>
      </c>
      <c r="G43" s="212">
        <v>1</v>
      </c>
      <c r="H43" s="212">
        <v>1</v>
      </c>
      <c r="I43" s="209">
        <v>668</v>
      </c>
      <c r="K43" s="209">
        <v>233</v>
      </c>
      <c r="M43" s="212">
        <v>1</v>
      </c>
      <c r="N43" s="212">
        <v>1</v>
      </c>
      <c r="O43" s="209">
        <v>1343</v>
      </c>
      <c r="Q43" s="209">
        <v>331</v>
      </c>
      <c r="S43" s="212">
        <v>1</v>
      </c>
      <c r="T43" s="212">
        <v>1</v>
      </c>
      <c r="U43" s="209">
        <v>3679</v>
      </c>
      <c r="W43" s="209">
        <v>959</v>
      </c>
      <c r="X43" s="213"/>
      <c r="Y43" s="212">
        <v>1</v>
      </c>
      <c r="Z43" s="212">
        <v>1</v>
      </c>
      <c r="AA43" s="209">
        <v>3683</v>
      </c>
      <c r="AB43" s="213"/>
      <c r="AC43" s="209">
        <v>1025</v>
      </c>
      <c r="AD43" s="214"/>
      <c r="AE43" s="203"/>
      <c r="AF43" s="215"/>
      <c r="AG43" s="215"/>
      <c r="AH43" s="216"/>
      <c r="AI43" s="217"/>
      <c r="AJ43" s="218"/>
      <c r="AK43" s="218"/>
    </row>
    <row r="44" spans="2:37" ht="15.75">
      <c r="B44" s="201"/>
      <c r="C44" s="201" t="s">
        <v>120</v>
      </c>
      <c r="D44" s="209">
        <v>1637</v>
      </c>
      <c r="E44" s="211">
        <v>24886860</v>
      </c>
      <c r="F44" s="211">
        <v>571.3236914600551</v>
      </c>
      <c r="G44" s="212">
        <v>1</v>
      </c>
      <c r="H44" s="212">
        <v>1</v>
      </c>
      <c r="I44" s="209">
        <v>2076</v>
      </c>
      <c r="K44" s="209">
        <v>381</v>
      </c>
      <c r="M44" s="212">
        <v>1</v>
      </c>
      <c r="N44" s="212">
        <v>1</v>
      </c>
      <c r="O44" s="209">
        <v>2434</v>
      </c>
      <c r="Q44" s="209">
        <v>430</v>
      </c>
      <c r="S44" s="212">
        <v>1</v>
      </c>
      <c r="T44" s="212">
        <v>1</v>
      </c>
      <c r="U44" s="209">
        <v>3029</v>
      </c>
      <c r="W44" s="209">
        <v>792</v>
      </c>
      <c r="X44" s="213"/>
      <c r="Y44" s="212">
        <v>1</v>
      </c>
      <c r="Z44" s="212">
        <v>1</v>
      </c>
      <c r="AA44" s="209">
        <v>3032</v>
      </c>
      <c r="AB44" s="213"/>
      <c r="AC44" s="209">
        <v>803</v>
      </c>
      <c r="AD44" s="214"/>
      <c r="AE44" s="203"/>
      <c r="AF44" s="215"/>
      <c r="AG44" s="215"/>
      <c r="AH44" s="216"/>
      <c r="AI44" s="217"/>
      <c r="AJ44" s="218"/>
      <c r="AK44" s="218"/>
    </row>
    <row r="45" spans="2:37" ht="15.75">
      <c r="B45" s="201"/>
      <c r="C45" s="201" t="s">
        <v>120</v>
      </c>
      <c r="D45" s="209">
        <v>1638</v>
      </c>
      <c r="E45" s="211">
        <v>26190110</v>
      </c>
      <c r="F45" s="211">
        <v>601.2421946740128</v>
      </c>
      <c r="G45" s="212">
        <v>1</v>
      </c>
      <c r="H45" s="212">
        <v>1</v>
      </c>
      <c r="I45" s="209">
        <v>844</v>
      </c>
      <c r="K45" s="209">
        <v>1440</v>
      </c>
      <c r="M45" s="212">
        <v>1</v>
      </c>
      <c r="N45" s="212">
        <v>1</v>
      </c>
      <c r="O45" s="209">
        <v>1150</v>
      </c>
      <c r="Q45" s="209">
        <v>1525</v>
      </c>
      <c r="S45" s="212">
        <v>1</v>
      </c>
      <c r="T45" s="212">
        <v>1</v>
      </c>
      <c r="U45" s="209">
        <v>1770</v>
      </c>
      <c r="W45" s="209">
        <v>2780</v>
      </c>
      <c r="X45" s="213"/>
      <c r="Y45" s="212">
        <v>1</v>
      </c>
      <c r="Z45" s="212">
        <v>1</v>
      </c>
      <c r="AA45" s="209">
        <v>1773</v>
      </c>
      <c r="AB45" s="213"/>
      <c r="AC45" s="209">
        <v>2788</v>
      </c>
      <c r="AD45" s="214"/>
      <c r="AE45" s="203"/>
      <c r="AF45" s="215"/>
      <c r="AG45" s="215"/>
      <c r="AH45" s="216"/>
      <c r="AI45" s="217"/>
      <c r="AJ45" s="218"/>
      <c r="AK45" s="218"/>
    </row>
    <row r="46" spans="2:37" ht="15.75">
      <c r="B46" s="201"/>
      <c r="C46" s="201" t="s">
        <v>120</v>
      </c>
      <c r="D46" s="209">
        <v>1639</v>
      </c>
      <c r="E46" s="211">
        <v>21509930</v>
      </c>
      <c r="F46" s="211">
        <v>493.80004591368225</v>
      </c>
      <c r="G46" s="212">
        <v>1</v>
      </c>
      <c r="H46" s="212">
        <v>1</v>
      </c>
      <c r="I46" s="209">
        <v>392</v>
      </c>
      <c r="K46" s="209">
        <v>249</v>
      </c>
      <c r="M46" s="212">
        <v>1</v>
      </c>
      <c r="N46" s="212">
        <v>1</v>
      </c>
      <c r="O46" s="209">
        <v>459</v>
      </c>
      <c r="Q46" s="209">
        <v>252</v>
      </c>
      <c r="S46" s="212">
        <v>1</v>
      </c>
      <c r="T46" s="212">
        <v>1</v>
      </c>
      <c r="U46" s="209">
        <v>650</v>
      </c>
      <c r="W46" s="209">
        <v>386</v>
      </c>
      <c r="X46" s="213"/>
      <c r="Y46" s="212">
        <v>1</v>
      </c>
      <c r="Z46" s="212">
        <v>1</v>
      </c>
      <c r="AA46" s="209">
        <v>655</v>
      </c>
      <c r="AB46" s="213"/>
      <c r="AC46" s="209">
        <v>394</v>
      </c>
      <c r="AD46" s="214"/>
      <c r="AE46" s="203"/>
      <c r="AF46" s="215"/>
      <c r="AG46" s="215"/>
      <c r="AH46" s="216"/>
      <c r="AI46" s="217"/>
      <c r="AJ46" s="218"/>
      <c r="AK46" s="218"/>
    </row>
    <row r="47" spans="2:37" ht="15.75">
      <c r="B47" s="201"/>
      <c r="C47" s="201" t="s">
        <v>120</v>
      </c>
      <c r="D47" s="209">
        <v>1641</v>
      </c>
      <c r="E47" s="211">
        <v>23351960</v>
      </c>
      <c r="F47" s="211">
        <v>536.0872359963269</v>
      </c>
      <c r="G47" s="212">
        <v>1</v>
      </c>
      <c r="H47" s="212">
        <v>1</v>
      </c>
      <c r="I47" s="209">
        <v>34</v>
      </c>
      <c r="K47" s="209">
        <v>614</v>
      </c>
      <c r="M47" s="212">
        <v>1</v>
      </c>
      <c r="N47" s="212">
        <v>1</v>
      </c>
      <c r="O47" s="209">
        <v>67</v>
      </c>
      <c r="Q47" s="209">
        <v>900</v>
      </c>
      <c r="S47" s="212">
        <v>1</v>
      </c>
      <c r="T47" s="212">
        <v>1</v>
      </c>
      <c r="U47" s="209">
        <v>356</v>
      </c>
      <c r="W47" s="209">
        <v>2141</v>
      </c>
      <c r="X47" s="213"/>
      <c r="Y47" s="212">
        <v>1</v>
      </c>
      <c r="Z47" s="212">
        <v>1</v>
      </c>
      <c r="AA47" s="209">
        <v>358</v>
      </c>
      <c r="AB47" s="213"/>
      <c r="AC47" s="209">
        <v>2205</v>
      </c>
      <c r="AD47" s="214"/>
      <c r="AE47" s="203"/>
      <c r="AF47" s="215"/>
      <c r="AG47" s="215"/>
      <c r="AH47" s="216"/>
      <c r="AI47" s="217"/>
      <c r="AJ47" s="218"/>
      <c r="AK47" s="218"/>
    </row>
    <row r="48" spans="1:37" s="200" customFormat="1" ht="15.75">
      <c r="A48" s="210"/>
      <c r="G48" s="224"/>
      <c r="H48" s="224"/>
      <c r="I48" s="200">
        <v>4485</v>
      </c>
      <c r="J48" s="214"/>
      <c r="K48" s="200">
        <v>7144</v>
      </c>
      <c r="L48" s="214"/>
      <c r="M48" s="224"/>
      <c r="N48" s="224"/>
      <c r="O48" s="214">
        <v>6606</v>
      </c>
      <c r="P48" s="214"/>
      <c r="Q48" s="214">
        <v>7799</v>
      </c>
      <c r="R48" s="214"/>
      <c r="S48" s="220"/>
      <c r="T48" s="220"/>
      <c r="U48" s="200">
        <v>13526</v>
      </c>
      <c r="V48" s="214"/>
      <c r="W48" s="200">
        <v>12596</v>
      </c>
      <c r="X48" s="214"/>
      <c r="Y48" s="220"/>
      <c r="Z48" s="220"/>
      <c r="AA48" s="200">
        <v>13825</v>
      </c>
      <c r="AB48" s="214"/>
      <c r="AC48" s="200">
        <v>12808</v>
      </c>
      <c r="AD48" s="214"/>
      <c r="AE48" s="203"/>
      <c r="AF48" s="215"/>
      <c r="AG48" s="215"/>
      <c r="AH48" s="215"/>
      <c r="AI48" s="217"/>
      <c r="AJ48" s="218"/>
      <c r="AK48" s="218"/>
    </row>
    <row r="49" spans="1:38" s="200" customFormat="1" ht="15.75">
      <c r="A49" s="60"/>
      <c r="B49" s="224" t="s">
        <v>133</v>
      </c>
      <c r="C49" s="224"/>
      <c r="D49" s="224"/>
      <c r="E49" s="224"/>
      <c r="F49" s="224"/>
      <c r="G49" s="224"/>
      <c r="H49" s="224"/>
      <c r="I49" s="222">
        <f>SUM((G41*I41)+(G42*I42)+(G43*I43)+(G44*I44)+(G45*I45)+(G46*I46)+(G47*I47))</f>
        <v>4485</v>
      </c>
      <c r="J49" s="222">
        <f>SUM(I49/F51)</f>
        <v>1.989795918367347</v>
      </c>
      <c r="K49" s="222">
        <f>SUM((H41*K41)+(H42*K42)+(H43*K43)+(H44*K44)+(H45*K45)+(H46*K46)+(H47*K47))</f>
        <v>4259.5</v>
      </c>
      <c r="L49" s="222">
        <f>SUM(K49/F51)</f>
        <v>1.889751552795031</v>
      </c>
      <c r="M49" s="224"/>
      <c r="N49" s="224"/>
      <c r="O49" s="222">
        <f>SUM((M41*O41)+(M42*O42)+(M43*O43)+(M44*O44)+(M45*O45)+(M46*O46)+(M47*O47))</f>
        <v>6053.1</v>
      </c>
      <c r="P49" s="222">
        <f>SUM(O49/F51)</f>
        <v>2.6854924578527064</v>
      </c>
      <c r="Q49" s="222">
        <f>SUM((N41*Q41)+(N42*Q42)+(N43*Q43)+(N44*Q44)+(N45*Q45)+(N46*Q46)+(N47*Q47))</f>
        <v>4847.5</v>
      </c>
      <c r="R49" s="222">
        <f>SUM(Q49/F51)</f>
        <v>2.150621118012422</v>
      </c>
      <c r="S49" s="220"/>
      <c r="T49" s="220"/>
      <c r="U49" s="222">
        <f>SUM((S41*U41)+(S42*U42)+(S43*U43)+(S44*U44)+(S45*U45)+(S46*U46)+(S47*U47))</f>
        <v>10527.8</v>
      </c>
      <c r="V49" s="222">
        <f>SUM(U49/F51)</f>
        <v>4.670718722271517</v>
      </c>
      <c r="W49" s="222">
        <f>SUM((T41*W41)+(T42*W42)+(T43*W43)+(T44*W44)+(T45*W45)+(T46*W46)+(T47*W47))</f>
        <v>8652.5</v>
      </c>
      <c r="X49" s="222">
        <f>SUM(W49/F51)</f>
        <v>3.838731144631766</v>
      </c>
      <c r="Y49" s="220"/>
      <c r="Z49" s="220"/>
      <c r="AA49" s="222">
        <f>SUM((Y41*AA41)+(Y42*AA42)+(Y43*AA43)+(Y44*AA44)+(Y45*AA45)+(Y46*AA46)+(Y47*AA47))</f>
        <v>10681.45</v>
      </c>
      <c r="AB49" s="222">
        <f>SUM(AA49/F51)</f>
        <v>4.738886424134872</v>
      </c>
      <c r="AC49" s="222">
        <f>SUM((Z41*AC41)+(Z42*AC42)+(Z43*AC43)+(Z44*AC44)+(Z45*AC45)+(Z46*AC46)+(Z47*AC47))</f>
        <v>8823.5</v>
      </c>
      <c r="AD49" s="222">
        <f>SUM(AC49/F51)</f>
        <v>3.9145962732919255</v>
      </c>
      <c r="AE49" s="223">
        <f>SUM(W49/U49)</f>
        <v>0.8218716161021297</v>
      </c>
      <c r="AF49" s="220">
        <f>SUM(W49-K49)/K49</f>
        <v>1.0313417067730954</v>
      </c>
      <c r="AG49" s="220">
        <f>SUM(U49-I49)/I49</f>
        <v>1.3473355629877368</v>
      </c>
      <c r="AH49" s="220"/>
      <c r="AI49" s="223">
        <f>SUM(AC49/AA49)</f>
        <v>0.8260582598804469</v>
      </c>
      <c r="AJ49" s="220">
        <f>SUM(W49-K49)/K49</f>
        <v>1.0313417067730954</v>
      </c>
      <c r="AK49" s="220">
        <f>SUM(AA49-I49)/I49</f>
        <v>1.3815942028985508</v>
      </c>
      <c r="AL49" s="224"/>
    </row>
    <row r="50" spans="1:37" s="200" customFormat="1" ht="15.75">
      <c r="A50" s="210"/>
      <c r="J50" s="214"/>
      <c r="L50" s="214"/>
      <c r="O50" s="214"/>
      <c r="P50" s="214"/>
      <c r="Q50" s="214"/>
      <c r="R50" s="214"/>
      <c r="S50" s="215"/>
      <c r="T50" s="215"/>
      <c r="V50" s="214"/>
      <c r="X50" s="214"/>
      <c r="Y50" s="215"/>
      <c r="Z50" s="215"/>
      <c r="AB50" s="214"/>
      <c r="AD50" s="214"/>
      <c r="AE50" s="203"/>
      <c r="AF50" s="215"/>
      <c r="AG50" s="215"/>
      <c r="AH50" s="215"/>
      <c r="AI50" s="217"/>
      <c r="AJ50" s="218"/>
      <c r="AK50" s="218"/>
    </row>
    <row r="51" spans="1:37" s="200" customFormat="1" ht="15.75">
      <c r="A51" s="210"/>
      <c r="B51" s="200" t="s">
        <v>134</v>
      </c>
      <c r="F51" s="200">
        <v>2254</v>
      </c>
      <c r="I51" s="200">
        <v>3761</v>
      </c>
      <c r="J51" s="214">
        <f>SUM(I51/F51)</f>
        <v>1.668589174800355</v>
      </c>
      <c r="K51" s="200">
        <v>2297</v>
      </c>
      <c r="L51" s="214">
        <f>SUM(K51/F51)</f>
        <v>1.0190771960958296</v>
      </c>
      <c r="O51" s="214"/>
      <c r="P51" s="214"/>
      <c r="Q51" s="214"/>
      <c r="R51" s="214"/>
      <c r="S51" s="215"/>
      <c r="T51" s="215"/>
      <c r="U51" s="200">
        <v>6672</v>
      </c>
      <c r="V51" s="214">
        <f>SUM(U51/F51)</f>
        <v>2.9600709849157054</v>
      </c>
      <c r="W51" s="200">
        <v>5540</v>
      </c>
      <c r="X51" s="214">
        <f>SUM(W51/F51)</f>
        <v>2.4578527062999114</v>
      </c>
      <c r="Y51" s="215"/>
      <c r="Z51" s="215"/>
      <c r="AB51" s="214"/>
      <c r="AD51" s="214"/>
      <c r="AE51" s="203">
        <f>SUM(W51/U51)</f>
        <v>0.830335731414868</v>
      </c>
      <c r="AF51" s="215">
        <f>SUM(W51-K51)/K51</f>
        <v>1.411841532433609</v>
      </c>
      <c r="AG51" s="215">
        <f>SUM(U51-I51)/I51</f>
        <v>0.7739962775857485</v>
      </c>
      <c r="AH51" s="215"/>
      <c r="AI51" s="217"/>
      <c r="AJ51" s="218"/>
      <c r="AK51" s="218"/>
    </row>
    <row r="52" spans="1:37" s="200" customFormat="1" ht="15.75">
      <c r="A52" s="210"/>
      <c r="J52" s="214"/>
      <c r="L52" s="214"/>
      <c r="O52" s="214"/>
      <c r="P52" s="214"/>
      <c r="Q52" s="214"/>
      <c r="R52" s="214"/>
      <c r="S52" s="215"/>
      <c r="T52" s="215"/>
      <c r="V52" s="214"/>
      <c r="X52" s="214"/>
      <c r="Y52" s="215"/>
      <c r="Z52" s="215"/>
      <c r="AB52" s="214"/>
      <c r="AD52" s="214"/>
      <c r="AE52" s="203"/>
      <c r="AF52" s="215"/>
      <c r="AG52" s="215"/>
      <c r="AH52" s="215"/>
      <c r="AI52" s="217"/>
      <c r="AJ52" s="218"/>
      <c r="AK52" s="218"/>
    </row>
    <row r="53" spans="1:37" s="200" customFormat="1" ht="15.75">
      <c r="A53" s="210"/>
      <c r="J53" s="214"/>
      <c r="L53" s="214"/>
      <c r="O53" s="214"/>
      <c r="P53" s="214"/>
      <c r="Q53" s="214"/>
      <c r="R53" s="214"/>
      <c r="S53" s="215"/>
      <c r="T53" s="215"/>
      <c r="V53" s="214"/>
      <c r="X53" s="214"/>
      <c r="Y53" s="215"/>
      <c r="Z53" s="215"/>
      <c r="AB53" s="214"/>
      <c r="AD53" s="214"/>
      <c r="AE53" s="203"/>
      <c r="AF53" s="215"/>
      <c r="AG53" s="215"/>
      <c r="AH53" s="215"/>
      <c r="AI53" s="217"/>
      <c r="AJ53" s="218"/>
      <c r="AK53" s="218"/>
    </row>
    <row r="54" spans="1:37" ht="15.75">
      <c r="A54" s="210">
        <v>10</v>
      </c>
      <c r="B54" s="201" t="s">
        <v>135</v>
      </c>
      <c r="C54" s="201" t="s">
        <v>120</v>
      </c>
      <c r="D54" s="209">
        <v>1451</v>
      </c>
      <c r="E54" s="211">
        <v>26863020</v>
      </c>
      <c r="F54" s="211">
        <v>616.6900826446281</v>
      </c>
      <c r="G54" s="212">
        <v>0.05</v>
      </c>
      <c r="H54" s="212">
        <v>0</v>
      </c>
      <c r="I54" s="209">
        <v>1228</v>
      </c>
      <c r="K54" s="209">
        <v>449</v>
      </c>
      <c r="M54" s="212">
        <v>0.05</v>
      </c>
      <c r="N54" s="212">
        <v>0</v>
      </c>
      <c r="O54" s="26">
        <v>1260</v>
      </c>
      <c r="Q54" s="26">
        <v>449</v>
      </c>
      <c r="S54" s="212">
        <v>0.05</v>
      </c>
      <c r="T54" s="212">
        <v>0</v>
      </c>
      <c r="U54" s="209">
        <v>1339</v>
      </c>
      <c r="W54" s="209">
        <v>485</v>
      </c>
      <c r="X54" s="213"/>
      <c r="Y54" s="212">
        <v>0.05</v>
      </c>
      <c r="Z54" s="212">
        <v>0</v>
      </c>
      <c r="AA54" s="209">
        <v>1342</v>
      </c>
      <c r="AB54" s="213"/>
      <c r="AC54" s="209">
        <v>486</v>
      </c>
      <c r="AD54" s="214"/>
      <c r="AE54" s="203"/>
      <c r="AF54" s="215"/>
      <c r="AG54" s="215"/>
      <c r="AH54" s="216"/>
      <c r="AI54" s="217"/>
      <c r="AJ54" s="218"/>
      <c r="AK54" s="218"/>
    </row>
    <row r="55" spans="2:37" ht="15.75">
      <c r="B55" s="201"/>
      <c r="C55" s="201" t="s">
        <v>120</v>
      </c>
      <c r="D55" s="209">
        <v>1459</v>
      </c>
      <c r="E55" s="211">
        <v>3989267</v>
      </c>
      <c r="F55" s="211">
        <v>91.58096877869605</v>
      </c>
      <c r="G55" s="212">
        <v>1</v>
      </c>
      <c r="H55" s="212">
        <v>1</v>
      </c>
      <c r="I55" s="209">
        <v>538</v>
      </c>
      <c r="K55" s="209">
        <v>5469</v>
      </c>
      <c r="M55" s="212">
        <v>1</v>
      </c>
      <c r="N55" s="212">
        <v>1</v>
      </c>
      <c r="O55" s="26">
        <v>557</v>
      </c>
      <c r="Q55" s="26">
        <v>5454</v>
      </c>
      <c r="S55" s="212">
        <v>1</v>
      </c>
      <c r="T55" s="212">
        <v>1</v>
      </c>
      <c r="U55" s="209">
        <v>612</v>
      </c>
      <c r="W55" s="209">
        <v>5625</v>
      </c>
      <c r="X55" s="213"/>
      <c r="Y55" s="212">
        <v>1</v>
      </c>
      <c r="Z55" s="212">
        <v>1</v>
      </c>
      <c r="AA55" s="209">
        <v>613</v>
      </c>
      <c r="AB55" s="213"/>
      <c r="AC55" s="209">
        <v>5630</v>
      </c>
      <c r="AD55" s="214"/>
      <c r="AE55" s="203"/>
      <c r="AF55" s="215"/>
      <c r="AG55" s="215"/>
      <c r="AH55" s="216"/>
      <c r="AI55" s="217"/>
      <c r="AJ55" s="218"/>
      <c r="AK55" s="218"/>
    </row>
    <row r="56" spans="2:37" ht="15.75">
      <c r="B56" s="201"/>
      <c r="C56" s="201" t="s">
        <v>120</v>
      </c>
      <c r="D56" s="209">
        <v>1460</v>
      </c>
      <c r="E56" s="211">
        <v>12685490</v>
      </c>
      <c r="F56" s="211">
        <v>291.2187786960514</v>
      </c>
      <c r="G56" s="212">
        <v>0.2</v>
      </c>
      <c r="H56" s="212">
        <v>0.8</v>
      </c>
      <c r="I56" s="209">
        <v>741</v>
      </c>
      <c r="K56" s="209">
        <v>1337</v>
      </c>
      <c r="M56" s="212">
        <v>0.2</v>
      </c>
      <c r="N56" s="212">
        <v>0.8</v>
      </c>
      <c r="O56" s="26">
        <v>857</v>
      </c>
      <c r="Q56" s="26">
        <v>1378</v>
      </c>
      <c r="S56" s="212">
        <v>0.2</v>
      </c>
      <c r="T56" s="212">
        <v>0.8</v>
      </c>
      <c r="U56" s="209">
        <v>924</v>
      </c>
      <c r="W56" s="209">
        <v>1503</v>
      </c>
      <c r="X56" s="213"/>
      <c r="Y56" s="212">
        <v>0.2</v>
      </c>
      <c r="Z56" s="212">
        <v>0.8</v>
      </c>
      <c r="AA56" s="209">
        <v>928</v>
      </c>
      <c r="AB56" s="213"/>
      <c r="AC56" s="209">
        <v>1513</v>
      </c>
      <c r="AD56" s="214"/>
      <c r="AE56" s="203"/>
      <c r="AF56" s="215"/>
      <c r="AG56" s="215"/>
      <c r="AH56" s="216"/>
      <c r="AI56" s="217"/>
      <c r="AJ56" s="218"/>
      <c r="AK56" s="218"/>
    </row>
    <row r="57" spans="2:37" ht="15.75">
      <c r="B57" s="201"/>
      <c r="C57" s="201" t="s">
        <v>120</v>
      </c>
      <c r="D57" s="209">
        <v>1461</v>
      </c>
      <c r="E57" s="211">
        <v>8160611</v>
      </c>
      <c r="F57" s="211">
        <v>187.34185032139578</v>
      </c>
      <c r="G57" s="212">
        <v>0.1</v>
      </c>
      <c r="H57" s="212">
        <v>0.8</v>
      </c>
      <c r="I57" s="209">
        <v>294</v>
      </c>
      <c r="K57" s="209">
        <v>2289</v>
      </c>
      <c r="M57" s="212">
        <v>0.1</v>
      </c>
      <c r="N57" s="212">
        <v>0.8</v>
      </c>
      <c r="O57" s="26">
        <v>310</v>
      </c>
      <c r="Q57" s="26">
        <v>2287</v>
      </c>
      <c r="S57" s="212">
        <v>0.1</v>
      </c>
      <c r="T57" s="212">
        <v>0.8</v>
      </c>
      <c r="U57" s="209">
        <v>575</v>
      </c>
      <c r="W57" s="209">
        <v>2519</v>
      </c>
      <c r="X57" s="213"/>
      <c r="Y57" s="212">
        <v>0.1</v>
      </c>
      <c r="Z57" s="212">
        <v>0.8</v>
      </c>
      <c r="AA57" s="209">
        <v>635</v>
      </c>
      <c r="AB57" s="213"/>
      <c r="AC57" s="209">
        <v>2537</v>
      </c>
      <c r="AD57" s="214"/>
      <c r="AE57" s="203"/>
      <c r="AF57" s="215"/>
      <c r="AG57" s="215"/>
      <c r="AH57" s="216"/>
      <c r="AI57" s="217"/>
      <c r="AJ57" s="218"/>
      <c r="AK57" s="218"/>
    </row>
    <row r="58" spans="2:37" ht="15.75">
      <c r="B58" s="201"/>
      <c r="C58" s="201" t="s">
        <v>120</v>
      </c>
      <c r="D58" s="209">
        <v>1466</v>
      </c>
      <c r="E58" s="211">
        <v>39668330</v>
      </c>
      <c r="F58" s="211">
        <v>910.6595500459136</v>
      </c>
      <c r="G58" s="212">
        <v>0</v>
      </c>
      <c r="H58" s="212">
        <v>0.6</v>
      </c>
      <c r="I58" s="209">
        <v>923</v>
      </c>
      <c r="K58" s="209">
        <v>817</v>
      </c>
      <c r="M58" s="212">
        <v>0</v>
      </c>
      <c r="N58" s="212">
        <v>0.6</v>
      </c>
      <c r="O58" s="26">
        <v>925</v>
      </c>
      <c r="Q58" s="26">
        <v>821</v>
      </c>
      <c r="S58" s="212">
        <v>0</v>
      </c>
      <c r="T58" s="212">
        <v>0.6</v>
      </c>
      <c r="U58" s="209">
        <v>1256</v>
      </c>
      <c r="W58" s="209">
        <v>951</v>
      </c>
      <c r="X58" s="213"/>
      <c r="Y58" s="212">
        <v>0</v>
      </c>
      <c r="Z58" s="212">
        <v>0.6</v>
      </c>
      <c r="AA58" s="209">
        <v>1269</v>
      </c>
      <c r="AB58" s="213"/>
      <c r="AC58" s="209">
        <v>968</v>
      </c>
      <c r="AD58" s="214"/>
      <c r="AE58" s="203"/>
      <c r="AF58" s="215"/>
      <c r="AG58" s="215"/>
      <c r="AH58" s="216"/>
      <c r="AI58" s="217"/>
      <c r="AJ58" s="218"/>
      <c r="AK58" s="218"/>
    </row>
    <row r="59" spans="1:37" s="200" customFormat="1" ht="15.75">
      <c r="A59" s="210"/>
      <c r="B59" s="201"/>
      <c r="G59" s="224"/>
      <c r="H59" s="224"/>
      <c r="I59" s="200">
        <v>3724</v>
      </c>
      <c r="J59" s="214"/>
      <c r="K59" s="200">
        <v>10361</v>
      </c>
      <c r="L59" s="214"/>
      <c r="M59" s="224"/>
      <c r="N59" s="224"/>
      <c r="O59" s="214">
        <v>3909</v>
      </c>
      <c r="P59" s="214"/>
      <c r="Q59" s="214">
        <v>10389</v>
      </c>
      <c r="R59" s="214"/>
      <c r="S59" s="220"/>
      <c r="T59" s="220"/>
      <c r="U59" s="200">
        <v>4706</v>
      </c>
      <c r="V59" s="214"/>
      <c r="W59" s="200">
        <v>11083</v>
      </c>
      <c r="X59" s="214"/>
      <c r="Y59" s="220"/>
      <c r="Z59" s="220"/>
      <c r="AA59" s="200">
        <v>4787</v>
      </c>
      <c r="AB59" s="214"/>
      <c r="AC59" s="200">
        <v>11134</v>
      </c>
      <c r="AD59" s="214"/>
      <c r="AE59" s="203"/>
      <c r="AF59" s="215"/>
      <c r="AG59" s="215"/>
      <c r="AH59" s="215"/>
      <c r="AI59" s="217"/>
      <c r="AJ59" s="218"/>
      <c r="AK59" s="218"/>
    </row>
    <row r="60" spans="1:38" s="200" customFormat="1" ht="15.75">
      <c r="A60" s="60"/>
      <c r="B60" s="221" t="s">
        <v>136</v>
      </c>
      <c r="C60" s="224"/>
      <c r="D60" s="224"/>
      <c r="E60" s="224"/>
      <c r="F60" s="224"/>
      <c r="G60" s="224"/>
      <c r="H60" s="224"/>
      <c r="I60" s="222">
        <f>SUM((G54*I54)+(G55*I55)+(G56*I56)+(G57*I57)+(G58*I58))</f>
        <v>777</v>
      </c>
      <c r="J60" s="222">
        <f>SUM(I60/F62)</f>
        <v>2.9210526315789473</v>
      </c>
      <c r="K60" s="222">
        <f>SUM((H54*K54)+(H55*K55)+(H56*K56)+(H57*K57)+(H58*K58))</f>
        <v>8860.000000000002</v>
      </c>
      <c r="L60" s="222">
        <f>SUM(K60/F62)</f>
        <v>33.308270676691734</v>
      </c>
      <c r="M60" s="224"/>
      <c r="N60" s="224"/>
      <c r="O60" s="222">
        <f>SUM((M54*O54)+(M55*O55)+(M56*O56)+(M57*O57)+(M58*O58))</f>
        <v>822.4</v>
      </c>
      <c r="P60" s="222">
        <f>SUM(O60/F62)</f>
        <v>3.0917293233082708</v>
      </c>
      <c r="Q60" s="222">
        <f>SUM((N54*Q54)+(N55*Q55)+(N56*Q56)+(N57*Q57)+(N58*Q58))</f>
        <v>8878.6</v>
      </c>
      <c r="R60" s="222">
        <f>SUM(Q60/F62)</f>
        <v>33.37819548872181</v>
      </c>
      <c r="S60" s="220"/>
      <c r="T60" s="220"/>
      <c r="U60" s="222">
        <f>SUM((S54*U54)+(S55*U55)+(S56*U56)+(S57*U57)+(S58*U58))</f>
        <v>921.25</v>
      </c>
      <c r="V60" s="222">
        <f>SUM(U60/F62)</f>
        <v>3.463345864661654</v>
      </c>
      <c r="W60" s="222">
        <f>SUM((T54*W54)+(T55*W55)+(T56*W56)+(T57*W57)+(T58*W58))</f>
        <v>9413.2</v>
      </c>
      <c r="X60" s="222">
        <f>SUM(W60/F62)</f>
        <v>35.38796992481203</v>
      </c>
      <c r="Y60" s="220"/>
      <c r="Z60" s="220"/>
      <c r="AA60" s="222">
        <f>SUM((Y54*AA54)+(Y55*AA55)+(Y56*AA56)+(Y57*AA57)+(Y58*AA58))</f>
        <v>929.2</v>
      </c>
      <c r="AB60" s="222">
        <f>SUM(AA60/F62)</f>
        <v>3.4932330827067672</v>
      </c>
      <c r="AC60" s="222">
        <f>SUM((Z54*AC54)+(Z55*AC55)+(Z56*AC56)+(Z57*AC57)+(Z58*AC58))</f>
        <v>9450.8</v>
      </c>
      <c r="AD60" s="222">
        <f>SUM(AC60/F62)</f>
        <v>35.529323308270676</v>
      </c>
      <c r="AE60" s="223">
        <f>SUM(W60/U60)</f>
        <v>10.21785617367707</v>
      </c>
      <c r="AF60" s="220">
        <f>SUM(W60-K60)/K60</f>
        <v>0.0624379232505642</v>
      </c>
      <c r="AG60" s="220">
        <f>SUM(U60-I60)/I60</f>
        <v>0.18564993564993565</v>
      </c>
      <c r="AH60" s="220"/>
      <c r="AI60" s="223">
        <f>SUM(AC60/AA60)</f>
        <v>10.170899698665517</v>
      </c>
      <c r="AJ60" s="220">
        <f>SUM(W60-K60)/K60</f>
        <v>0.0624379232505642</v>
      </c>
      <c r="AK60" s="220">
        <f>SUM(AA60-I60)/I60</f>
        <v>0.19588159588159593</v>
      </c>
      <c r="AL60" s="224"/>
    </row>
    <row r="61" spans="1:37" s="200" customFormat="1" ht="15.75">
      <c r="A61" s="210"/>
      <c r="B61" s="201"/>
      <c r="J61" s="214"/>
      <c r="L61" s="214"/>
      <c r="O61" s="214"/>
      <c r="P61" s="214"/>
      <c r="Q61" s="214"/>
      <c r="R61" s="214"/>
      <c r="S61" s="215"/>
      <c r="T61" s="215"/>
      <c r="V61" s="214"/>
      <c r="X61" s="214"/>
      <c r="Y61" s="215"/>
      <c r="Z61" s="215"/>
      <c r="AB61" s="214"/>
      <c r="AD61" s="214"/>
      <c r="AE61" s="203"/>
      <c r="AF61" s="215"/>
      <c r="AG61" s="215"/>
      <c r="AH61" s="215"/>
      <c r="AI61" s="217"/>
      <c r="AJ61" s="218"/>
      <c r="AK61" s="218"/>
    </row>
    <row r="62" spans="1:37" s="200" customFormat="1" ht="15.75">
      <c r="A62" s="210"/>
      <c r="B62" s="201" t="s">
        <v>137</v>
      </c>
      <c r="F62" s="200">
        <v>266</v>
      </c>
      <c r="I62" s="200">
        <v>700</v>
      </c>
      <c r="J62" s="214">
        <f>SUM(I62/F62)</f>
        <v>2.6315789473684212</v>
      </c>
      <c r="K62" s="200">
        <v>9843</v>
      </c>
      <c r="L62" s="214">
        <f>SUM(K62/F62)</f>
        <v>37.00375939849624</v>
      </c>
      <c r="O62" s="214"/>
      <c r="P62" s="214"/>
      <c r="Q62" s="214"/>
      <c r="R62" s="214"/>
      <c r="S62" s="215"/>
      <c r="T62" s="215"/>
      <c r="U62" s="200">
        <v>824</v>
      </c>
      <c r="V62" s="214">
        <f>SUM(U62/F62)</f>
        <v>3.0977443609022557</v>
      </c>
      <c r="W62" s="200">
        <v>11137</v>
      </c>
      <c r="X62" s="214">
        <f>SUM(W62/F62)</f>
        <v>41.86842105263158</v>
      </c>
      <c r="Y62" s="215"/>
      <c r="Z62" s="215"/>
      <c r="AB62" s="214"/>
      <c r="AD62" s="214"/>
      <c r="AE62" s="203">
        <f>SUM(W62/U62)</f>
        <v>13.515776699029127</v>
      </c>
      <c r="AF62" s="215">
        <f>SUM(W62-K62)/K62</f>
        <v>0.1314639845575536</v>
      </c>
      <c r="AG62" s="215">
        <f>SUM(U62-I62)/I62</f>
        <v>0.17714285714285713</v>
      </c>
      <c r="AH62" s="215"/>
      <c r="AI62" s="217"/>
      <c r="AJ62" s="218"/>
      <c r="AK62" s="218"/>
    </row>
    <row r="63" spans="1:37" s="200" customFormat="1" ht="15.75">
      <c r="A63" s="210"/>
      <c r="B63" s="201"/>
      <c r="J63" s="214"/>
      <c r="L63" s="214"/>
      <c r="O63" s="214"/>
      <c r="P63" s="214"/>
      <c r="Q63" s="214"/>
      <c r="R63" s="214"/>
      <c r="S63" s="215"/>
      <c r="T63" s="215"/>
      <c r="V63" s="214"/>
      <c r="X63" s="214"/>
      <c r="Y63" s="215"/>
      <c r="Z63" s="215"/>
      <c r="AB63" s="214"/>
      <c r="AD63" s="214"/>
      <c r="AE63" s="203"/>
      <c r="AF63" s="215"/>
      <c r="AG63" s="215"/>
      <c r="AH63" s="215"/>
      <c r="AI63" s="217"/>
      <c r="AJ63" s="218"/>
      <c r="AK63" s="218"/>
    </row>
    <row r="64" spans="1:37" s="200" customFormat="1" ht="15.75">
      <c r="A64" s="210"/>
      <c r="B64" s="201"/>
      <c r="J64" s="214"/>
      <c r="L64" s="214"/>
      <c r="O64" s="214"/>
      <c r="P64" s="214"/>
      <c r="Q64" s="214"/>
      <c r="R64" s="214"/>
      <c r="S64" s="215"/>
      <c r="T64" s="215"/>
      <c r="V64" s="214"/>
      <c r="X64" s="214"/>
      <c r="Y64" s="215"/>
      <c r="Z64" s="215"/>
      <c r="AB64" s="214"/>
      <c r="AD64" s="214"/>
      <c r="AE64" s="203"/>
      <c r="AF64" s="215"/>
      <c r="AG64" s="215"/>
      <c r="AH64" s="215"/>
      <c r="AI64" s="217"/>
      <c r="AJ64" s="218"/>
      <c r="AK64" s="218"/>
    </row>
    <row r="65" spans="1:37" ht="15.75">
      <c r="A65" s="210">
        <v>11</v>
      </c>
      <c r="B65" s="201" t="s">
        <v>138</v>
      </c>
      <c r="C65" s="201" t="s">
        <v>120</v>
      </c>
      <c r="D65" s="209">
        <v>1468</v>
      </c>
      <c r="E65" s="211">
        <v>12370250</v>
      </c>
      <c r="F65" s="211">
        <v>283.98186409550044</v>
      </c>
      <c r="G65" s="212">
        <v>0</v>
      </c>
      <c r="H65" s="212">
        <v>0.2</v>
      </c>
      <c r="I65" s="209">
        <v>3096</v>
      </c>
      <c r="K65" s="209">
        <v>607</v>
      </c>
      <c r="M65" s="212">
        <v>0</v>
      </c>
      <c r="N65" s="212">
        <v>0.2</v>
      </c>
      <c r="O65" s="209">
        <v>3392</v>
      </c>
      <c r="Q65" s="209">
        <v>636</v>
      </c>
      <c r="S65" s="212">
        <v>0</v>
      </c>
      <c r="T65" s="212">
        <v>0.2</v>
      </c>
      <c r="U65" s="209">
        <v>4282</v>
      </c>
      <c r="W65" s="209">
        <v>1286</v>
      </c>
      <c r="X65" s="213"/>
      <c r="Y65" s="212">
        <v>0</v>
      </c>
      <c r="Z65" s="212">
        <v>0.2</v>
      </c>
      <c r="AA65" s="209">
        <v>4286</v>
      </c>
      <c r="AB65" s="213"/>
      <c r="AC65" s="209">
        <v>1332</v>
      </c>
      <c r="AD65" s="214"/>
      <c r="AE65" s="203"/>
      <c r="AF65" s="215"/>
      <c r="AG65" s="215"/>
      <c r="AH65" s="216"/>
      <c r="AI65" s="217"/>
      <c r="AJ65" s="218"/>
      <c r="AK65" s="218"/>
    </row>
    <row r="66" spans="2:37" ht="15.75">
      <c r="B66" s="201"/>
      <c r="C66" s="201" t="s">
        <v>120</v>
      </c>
      <c r="D66" s="209">
        <v>1469</v>
      </c>
      <c r="E66" s="211">
        <v>9455454</v>
      </c>
      <c r="F66" s="211">
        <v>217.06735537190082</v>
      </c>
      <c r="G66" s="212">
        <v>0</v>
      </c>
      <c r="H66" s="212">
        <v>0.4</v>
      </c>
      <c r="I66" s="209">
        <v>1550</v>
      </c>
      <c r="K66" s="209">
        <v>1374</v>
      </c>
      <c r="M66" s="212">
        <v>0</v>
      </c>
      <c r="N66" s="212">
        <v>0.4</v>
      </c>
      <c r="O66" s="209">
        <v>1574</v>
      </c>
      <c r="Q66" s="209">
        <v>1305</v>
      </c>
      <c r="S66" s="212">
        <v>0</v>
      </c>
      <c r="T66" s="212">
        <v>0.4</v>
      </c>
      <c r="U66" s="209">
        <v>1830</v>
      </c>
      <c r="W66" s="209">
        <v>1973</v>
      </c>
      <c r="X66" s="213"/>
      <c r="Y66" s="212">
        <v>0</v>
      </c>
      <c r="Z66" s="212">
        <v>0.4</v>
      </c>
      <c r="AA66" s="209">
        <v>1933</v>
      </c>
      <c r="AB66" s="213"/>
      <c r="AC66" s="209">
        <v>2064</v>
      </c>
      <c r="AD66" s="214"/>
      <c r="AE66" s="203"/>
      <c r="AF66" s="215"/>
      <c r="AG66" s="215"/>
      <c r="AH66" s="216"/>
      <c r="AI66" s="217"/>
      <c r="AJ66" s="218"/>
      <c r="AK66" s="218"/>
    </row>
    <row r="67" spans="2:37" ht="15.75">
      <c r="B67" s="201"/>
      <c r="C67" s="201" t="s">
        <v>120</v>
      </c>
      <c r="D67" s="209">
        <v>1470</v>
      </c>
      <c r="E67" s="211">
        <v>25286980</v>
      </c>
      <c r="F67" s="211">
        <v>580.5091827364555</v>
      </c>
      <c r="G67" s="212">
        <v>0</v>
      </c>
      <c r="H67" s="212">
        <v>0.3</v>
      </c>
      <c r="I67" s="209">
        <v>1285</v>
      </c>
      <c r="K67" s="209">
        <v>1181</v>
      </c>
      <c r="M67" s="212">
        <v>0</v>
      </c>
      <c r="N67" s="212">
        <v>0.3</v>
      </c>
      <c r="O67" s="209">
        <v>1281</v>
      </c>
      <c r="Q67" s="209">
        <v>1184</v>
      </c>
      <c r="S67" s="212">
        <v>0</v>
      </c>
      <c r="T67" s="212">
        <v>0.3</v>
      </c>
      <c r="U67" s="209">
        <v>2562</v>
      </c>
      <c r="W67" s="209">
        <v>1783</v>
      </c>
      <c r="X67" s="213"/>
      <c r="Y67" s="212">
        <v>0</v>
      </c>
      <c r="Z67" s="212">
        <v>0.3</v>
      </c>
      <c r="AA67" s="209">
        <v>2753</v>
      </c>
      <c r="AB67" s="213"/>
      <c r="AC67" s="209">
        <v>2112</v>
      </c>
      <c r="AD67" s="214"/>
      <c r="AE67" s="203"/>
      <c r="AF67" s="215"/>
      <c r="AG67" s="215"/>
      <c r="AH67" s="216"/>
      <c r="AI67" s="217"/>
      <c r="AJ67" s="218"/>
      <c r="AK67" s="218"/>
    </row>
    <row r="68" spans="2:37" ht="15.75">
      <c r="B68" s="201"/>
      <c r="C68" s="201" t="s">
        <v>120</v>
      </c>
      <c r="D68" s="209">
        <v>1471</v>
      </c>
      <c r="E68" s="211">
        <v>20497410</v>
      </c>
      <c r="F68" s="211">
        <v>470.5557851239669</v>
      </c>
      <c r="G68" s="212">
        <v>0</v>
      </c>
      <c r="H68" s="212">
        <v>0.6</v>
      </c>
      <c r="I68" s="209">
        <v>2383</v>
      </c>
      <c r="K68" s="209">
        <v>2199</v>
      </c>
      <c r="M68" s="212">
        <v>0</v>
      </c>
      <c r="N68" s="212">
        <v>0.6</v>
      </c>
      <c r="O68" s="209">
        <v>2388</v>
      </c>
      <c r="Q68" s="209">
        <v>2395</v>
      </c>
      <c r="S68" s="212">
        <v>0</v>
      </c>
      <c r="T68" s="212">
        <v>0.6</v>
      </c>
      <c r="U68" s="209">
        <v>4619</v>
      </c>
      <c r="W68" s="209">
        <v>3339</v>
      </c>
      <c r="X68" s="213"/>
      <c r="Y68" s="212">
        <v>0</v>
      </c>
      <c r="Z68" s="212">
        <v>0.6</v>
      </c>
      <c r="AA68" s="209">
        <v>5285</v>
      </c>
      <c r="AB68" s="213"/>
      <c r="AC68" s="209">
        <v>3834</v>
      </c>
      <c r="AD68" s="214"/>
      <c r="AE68" s="203"/>
      <c r="AF68" s="215"/>
      <c r="AG68" s="215"/>
      <c r="AH68" s="216"/>
      <c r="AI68" s="217"/>
      <c r="AJ68" s="218"/>
      <c r="AK68" s="218"/>
    </row>
    <row r="69" spans="2:37" ht="15.75">
      <c r="B69" s="201"/>
      <c r="C69" s="201" t="s">
        <v>120</v>
      </c>
      <c r="D69" s="209">
        <v>1472</v>
      </c>
      <c r="E69" s="211">
        <v>19997600</v>
      </c>
      <c r="F69" s="211">
        <v>459.0817263544536</v>
      </c>
      <c r="G69" s="212">
        <v>0</v>
      </c>
      <c r="H69" s="212">
        <v>0.6</v>
      </c>
      <c r="I69" s="209">
        <v>2286</v>
      </c>
      <c r="K69" s="209">
        <v>1983</v>
      </c>
      <c r="M69" s="212">
        <v>0</v>
      </c>
      <c r="N69" s="212">
        <v>0.6</v>
      </c>
      <c r="O69" s="209">
        <v>2174</v>
      </c>
      <c r="Q69" s="209">
        <v>2122</v>
      </c>
      <c r="S69" s="212">
        <v>0</v>
      </c>
      <c r="T69" s="212">
        <v>0.6</v>
      </c>
      <c r="U69" s="209">
        <v>2969</v>
      </c>
      <c r="W69" s="209">
        <v>3007</v>
      </c>
      <c r="X69" s="213"/>
      <c r="Y69" s="212">
        <v>0</v>
      </c>
      <c r="Z69" s="212">
        <v>0.6</v>
      </c>
      <c r="AA69" s="209">
        <v>3170</v>
      </c>
      <c r="AB69" s="213"/>
      <c r="AC69" s="209">
        <v>3277</v>
      </c>
      <c r="AD69" s="214"/>
      <c r="AE69" s="203"/>
      <c r="AF69" s="215"/>
      <c r="AG69" s="215"/>
      <c r="AH69" s="216"/>
      <c r="AI69" s="217"/>
      <c r="AJ69" s="218"/>
      <c r="AK69" s="218"/>
    </row>
    <row r="70" spans="2:37" ht="15.75">
      <c r="B70" s="201"/>
      <c r="C70" s="201" t="s">
        <v>120</v>
      </c>
      <c r="D70" s="209">
        <v>1473</v>
      </c>
      <c r="E70" s="211">
        <v>23444940</v>
      </c>
      <c r="F70" s="211">
        <v>538.2217630853994</v>
      </c>
      <c r="G70" s="212">
        <v>0</v>
      </c>
      <c r="H70" s="212">
        <v>0</v>
      </c>
      <c r="I70" s="209">
        <v>1409</v>
      </c>
      <c r="K70" s="209">
        <v>547</v>
      </c>
      <c r="M70" s="212">
        <v>0</v>
      </c>
      <c r="N70" s="212">
        <v>0</v>
      </c>
      <c r="O70" s="209">
        <v>1499</v>
      </c>
      <c r="Q70" s="209">
        <v>561</v>
      </c>
      <c r="S70" s="212">
        <v>0</v>
      </c>
      <c r="T70" s="212">
        <v>0</v>
      </c>
      <c r="U70" s="209">
        <v>1669</v>
      </c>
      <c r="W70" s="209">
        <v>614</v>
      </c>
      <c r="X70" s="213"/>
      <c r="Y70" s="212">
        <v>0</v>
      </c>
      <c r="Z70" s="212">
        <v>0</v>
      </c>
      <c r="AA70" s="209">
        <v>1670</v>
      </c>
      <c r="AB70" s="213"/>
      <c r="AC70" s="209">
        <v>619</v>
      </c>
      <c r="AD70" s="214"/>
      <c r="AE70" s="203"/>
      <c r="AF70" s="215"/>
      <c r="AG70" s="215"/>
      <c r="AH70" s="216"/>
      <c r="AI70" s="217"/>
      <c r="AJ70" s="218"/>
      <c r="AK70" s="218"/>
    </row>
    <row r="71" spans="2:37" ht="15.75">
      <c r="B71" s="201"/>
      <c r="C71" s="201" t="s">
        <v>120</v>
      </c>
      <c r="D71" s="209">
        <v>1474</v>
      </c>
      <c r="E71" s="211">
        <v>42861460</v>
      </c>
      <c r="F71" s="211">
        <v>983.9637281910009</v>
      </c>
      <c r="G71" s="212">
        <v>0</v>
      </c>
      <c r="H71" s="212">
        <v>0.2</v>
      </c>
      <c r="I71" s="209">
        <v>3116</v>
      </c>
      <c r="K71" s="209">
        <v>976</v>
      </c>
      <c r="M71" s="212">
        <v>0</v>
      </c>
      <c r="N71" s="212">
        <v>0.2</v>
      </c>
      <c r="O71" s="209">
        <v>3174</v>
      </c>
      <c r="Q71" s="209">
        <v>1060</v>
      </c>
      <c r="S71" s="212">
        <v>0</v>
      </c>
      <c r="T71" s="212">
        <v>0.2</v>
      </c>
      <c r="U71" s="209">
        <v>3386</v>
      </c>
      <c r="W71" s="209">
        <v>1513</v>
      </c>
      <c r="X71" s="213"/>
      <c r="Y71" s="212">
        <v>0</v>
      </c>
      <c r="Z71" s="212">
        <v>0.2</v>
      </c>
      <c r="AA71" s="209">
        <v>3396</v>
      </c>
      <c r="AB71" s="213"/>
      <c r="AC71" s="209">
        <v>1595</v>
      </c>
      <c r="AD71" s="214"/>
      <c r="AE71" s="203"/>
      <c r="AF71" s="215"/>
      <c r="AG71" s="215"/>
      <c r="AH71" s="216"/>
      <c r="AI71" s="217"/>
      <c r="AJ71" s="218"/>
      <c r="AK71" s="218"/>
    </row>
    <row r="72" spans="2:37" ht="15.75">
      <c r="B72" s="201"/>
      <c r="C72" s="201" t="s">
        <v>120</v>
      </c>
      <c r="D72" s="209">
        <v>1476</v>
      </c>
      <c r="E72" s="211">
        <v>31906870</v>
      </c>
      <c r="F72" s="211">
        <v>732.4809458218549</v>
      </c>
      <c r="G72" s="212">
        <v>0</v>
      </c>
      <c r="H72" s="212">
        <v>0</v>
      </c>
      <c r="I72" s="209">
        <v>473</v>
      </c>
      <c r="K72" s="209">
        <v>1010</v>
      </c>
      <c r="M72" s="212">
        <v>0</v>
      </c>
      <c r="N72" s="212">
        <v>0</v>
      </c>
      <c r="O72" s="209">
        <v>482</v>
      </c>
      <c r="Q72" s="209">
        <v>981</v>
      </c>
      <c r="S72" s="212">
        <v>0</v>
      </c>
      <c r="T72" s="212">
        <v>0</v>
      </c>
      <c r="U72" s="209">
        <v>541</v>
      </c>
      <c r="W72" s="209">
        <v>1147</v>
      </c>
      <c r="X72" s="213"/>
      <c r="Y72" s="212">
        <v>0</v>
      </c>
      <c r="Z72" s="212">
        <v>0</v>
      </c>
      <c r="AA72" s="209">
        <v>542</v>
      </c>
      <c r="AB72" s="213"/>
      <c r="AC72" s="209">
        <v>1156</v>
      </c>
      <c r="AD72" s="214"/>
      <c r="AE72" s="203"/>
      <c r="AF72" s="215"/>
      <c r="AG72" s="215"/>
      <c r="AH72" s="216"/>
      <c r="AI72" s="217"/>
      <c r="AJ72" s="218"/>
      <c r="AK72" s="218"/>
    </row>
    <row r="73" spans="2:37" ht="15.75">
      <c r="B73" s="201"/>
      <c r="C73" s="201" t="s">
        <v>120</v>
      </c>
      <c r="D73" s="209">
        <v>1480</v>
      </c>
      <c r="E73" s="211">
        <v>14127110</v>
      </c>
      <c r="F73" s="211">
        <v>324.31382001836545</v>
      </c>
      <c r="G73" s="212">
        <v>0</v>
      </c>
      <c r="H73" s="212">
        <v>0.4</v>
      </c>
      <c r="I73" s="209">
        <v>1650</v>
      </c>
      <c r="K73" s="209">
        <v>761</v>
      </c>
      <c r="M73" s="212">
        <v>0</v>
      </c>
      <c r="N73" s="212">
        <v>0.4</v>
      </c>
      <c r="O73" s="209">
        <v>1687</v>
      </c>
      <c r="Q73" s="209">
        <v>761</v>
      </c>
      <c r="S73" s="212">
        <v>0</v>
      </c>
      <c r="T73" s="212">
        <v>0.4</v>
      </c>
      <c r="U73" s="209">
        <v>1763</v>
      </c>
      <c r="W73" s="209">
        <v>833</v>
      </c>
      <c r="X73" s="213"/>
      <c r="Y73" s="212">
        <v>0</v>
      </c>
      <c r="Z73" s="212">
        <v>0.4</v>
      </c>
      <c r="AA73" s="209">
        <v>1768</v>
      </c>
      <c r="AB73" s="213"/>
      <c r="AC73" s="209">
        <v>837</v>
      </c>
      <c r="AD73" s="214"/>
      <c r="AE73" s="203"/>
      <c r="AF73" s="215"/>
      <c r="AG73" s="215"/>
      <c r="AH73" s="216"/>
      <c r="AI73" s="217"/>
      <c r="AJ73" s="218"/>
      <c r="AK73" s="218"/>
    </row>
    <row r="74" spans="2:37" ht="15.75">
      <c r="B74" s="201"/>
      <c r="C74" s="201" t="s">
        <v>120</v>
      </c>
      <c r="D74" s="209">
        <v>1481</v>
      </c>
      <c r="E74" s="211">
        <v>30548900</v>
      </c>
      <c r="F74" s="211">
        <v>701.3062442607898</v>
      </c>
      <c r="G74" s="212">
        <v>0</v>
      </c>
      <c r="H74" s="212">
        <v>0</v>
      </c>
      <c r="I74" s="209">
        <v>1180</v>
      </c>
      <c r="K74" s="209">
        <v>412</v>
      </c>
      <c r="M74" s="212">
        <v>0</v>
      </c>
      <c r="N74" s="212">
        <v>0</v>
      </c>
      <c r="O74" s="209">
        <v>1179</v>
      </c>
      <c r="Q74" s="209">
        <v>412</v>
      </c>
      <c r="S74" s="212">
        <v>0</v>
      </c>
      <c r="T74" s="212">
        <v>0</v>
      </c>
      <c r="U74" s="209">
        <v>1290</v>
      </c>
      <c r="W74" s="209">
        <v>466</v>
      </c>
      <c r="X74" s="213"/>
      <c r="Y74" s="212">
        <v>0</v>
      </c>
      <c r="Z74" s="212">
        <v>0</v>
      </c>
      <c r="AA74" s="209">
        <v>1295</v>
      </c>
      <c r="AB74" s="213"/>
      <c r="AC74" s="209">
        <v>476</v>
      </c>
      <c r="AD74" s="214"/>
      <c r="AE74" s="203"/>
      <c r="AF74" s="215"/>
      <c r="AG74" s="215"/>
      <c r="AH74" s="216"/>
      <c r="AI74" s="217"/>
      <c r="AJ74" s="218"/>
      <c r="AK74" s="218"/>
    </row>
    <row r="75" spans="2:37" ht="15.75">
      <c r="B75" s="201"/>
      <c r="C75" s="201" t="s">
        <v>120</v>
      </c>
      <c r="D75" s="209">
        <v>1551</v>
      </c>
      <c r="E75" s="211">
        <v>42525780</v>
      </c>
      <c r="F75" s="211">
        <v>976.2575757575758</v>
      </c>
      <c r="G75" s="212">
        <v>0</v>
      </c>
      <c r="H75" s="212">
        <v>0.3</v>
      </c>
      <c r="I75" s="209">
        <v>4588</v>
      </c>
      <c r="K75" s="209">
        <v>936</v>
      </c>
      <c r="M75" s="212">
        <v>0</v>
      </c>
      <c r="N75" s="212">
        <v>0.3</v>
      </c>
      <c r="O75" s="209">
        <v>4526</v>
      </c>
      <c r="Q75" s="209">
        <v>1159</v>
      </c>
      <c r="S75" s="212">
        <v>0</v>
      </c>
      <c r="T75" s="212">
        <v>0.3</v>
      </c>
      <c r="U75" s="209">
        <v>5129</v>
      </c>
      <c r="W75" s="209">
        <v>1658</v>
      </c>
      <c r="X75" s="213"/>
      <c r="Y75" s="212">
        <v>0</v>
      </c>
      <c r="Z75" s="212">
        <v>0.3</v>
      </c>
      <c r="AA75" s="209">
        <v>5140</v>
      </c>
      <c r="AB75" s="213"/>
      <c r="AC75" s="209">
        <v>1781</v>
      </c>
      <c r="AD75" s="214"/>
      <c r="AE75" s="203"/>
      <c r="AF75" s="215"/>
      <c r="AG75" s="215"/>
      <c r="AH75" s="216"/>
      <c r="AI75" s="217"/>
      <c r="AJ75" s="218"/>
      <c r="AK75" s="218"/>
    </row>
    <row r="76" spans="2:37" ht="15.75">
      <c r="B76" s="201"/>
      <c r="C76" s="201" t="s">
        <v>120</v>
      </c>
      <c r="D76" s="209">
        <v>1552</v>
      </c>
      <c r="E76" s="211">
        <v>20982710</v>
      </c>
      <c r="F76" s="211">
        <v>481.6967401285583</v>
      </c>
      <c r="G76" s="212">
        <v>0</v>
      </c>
      <c r="H76" s="212">
        <v>0.6</v>
      </c>
      <c r="I76" s="209">
        <v>2088</v>
      </c>
      <c r="K76" s="209">
        <v>1251</v>
      </c>
      <c r="M76" s="212">
        <v>0</v>
      </c>
      <c r="N76" s="212">
        <v>0.6</v>
      </c>
      <c r="O76" s="209">
        <v>2191</v>
      </c>
      <c r="Q76" s="209">
        <v>1252</v>
      </c>
      <c r="S76" s="212">
        <v>0</v>
      </c>
      <c r="T76" s="212">
        <v>0.6</v>
      </c>
      <c r="U76" s="209">
        <v>2636</v>
      </c>
      <c r="W76" s="209">
        <v>1789</v>
      </c>
      <c r="X76" s="213"/>
      <c r="Y76" s="212">
        <v>0</v>
      </c>
      <c r="Z76" s="212">
        <v>0.6</v>
      </c>
      <c r="AA76" s="209">
        <v>2641</v>
      </c>
      <c r="AB76" s="213"/>
      <c r="AC76" s="209">
        <v>1925</v>
      </c>
      <c r="AD76" s="214"/>
      <c r="AE76" s="203"/>
      <c r="AF76" s="215"/>
      <c r="AG76" s="215"/>
      <c r="AH76" s="216"/>
      <c r="AI76" s="217"/>
      <c r="AJ76" s="218"/>
      <c r="AK76" s="218"/>
    </row>
    <row r="77" spans="2:37" ht="15.75">
      <c r="B77" s="201"/>
      <c r="C77" s="201" t="s">
        <v>120</v>
      </c>
      <c r="D77" s="209">
        <v>1553</v>
      </c>
      <c r="E77" s="211">
        <v>37145780</v>
      </c>
      <c r="F77" s="211">
        <v>852.7497704315886</v>
      </c>
      <c r="G77" s="212">
        <v>0</v>
      </c>
      <c r="H77" s="212">
        <v>0.6</v>
      </c>
      <c r="I77" s="209">
        <v>1656</v>
      </c>
      <c r="K77" s="209">
        <v>1296</v>
      </c>
      <c r="M77" s="212">
        <v>0</v>
      </c>
      <c r="N77" s="212">
        <v>0.6</v>
      </c>
      <c r="O77" s="209">
        <v>2004</v>
      </c>
      <c r="Q77" s="209">
        <v>1371</v>
      </c>
      <c r="S77" s="212">
        <v>0</v>
      </c>
      <c r="T77" s="212">
        <v>0.6</v>
      </c>
      <c r="U77" s="209">
        <v>2475</v>
      </c>
      <c r="W77" s="209">
        <v>1776</v>
      </c>
      <c r="X77" s="213"/>
      <c r="Y77" s="212">
        <v>0</v>
      </c>
      <c r="Z77" s="212">
        <v>0.6</v>
      </c>
      <c r="AA77" s="209">
        <v>2485</v>
      </c>
      <c r="AB77" s="213"/>
      <c r="AC77" s="209">
        <v>1930</v>
      </c>
      <c r="AD77" s="214"/>
      <c r="AE77" s="203"/>
      <c r="AF77" s="215"/>
      <c r="AG77" s="215"/>
      <c r="AH77" s="216"/>
      <c r="AI77" s="217"/>
      <c r="AJ77" s="218"/>
      <c r="AK77" s="218"/>
    </row>
    <row r="78" spans="2:37" ht="15.75">
      <c r="B78" s="201"/>
      <c r="C78" s="201" t="s">
        <v>120</v>
      </c>
      <c r="D78" s="209">
        <v>1554</v>
      </c>
      <c r="E78" s="211">
        <v>95225800</v>
      </c>
      <c r="F78" s="211">
        <v>2186.0835629017447</v>
      </c>
      <c r="G78" s="212">
        <v>0</v>
      </c>
      <c r="H78" s="212">
        <v>0.4</v>
      </c>
      <c r="I78" s="209">
        <v>1457</v>
      </c>
      <c r="K78" s="209">
        <v>844</v>
      </c>
      <c r="M78" s="212">
        <v>0</v>
      </c>
      <c r="N78" s="212">
        <v>0.4</v>
      </c>
      <c r="O78" s="209">
        <v>1584</v>
      </c>
      <c r="Q78" s="209">
        <v>866</v>
      </c>
      <c r="S78" s="212">
        <v>0</v>
      </c>
      <c r="T78" s="212">
        <v>0.4</v>
      </c>
      <c r="U78" s="209">
        <v>2157</v>
      </c>
      <c r="W78" s="209">
        <v>1404</v>
      </c>
      <c r="X78" s="213"/>
      <c r="Y78" s="212">
        <v>0</v>
      </c>
      <c r="Z78" s="212">
        <v>0.4</v>
      </c>
      <c r="AA78" s="209">
        <v>2173</v>
      </c>
      <c r="AB78" s="213"/>
      <c r="AC78" s="209">
        <v>1548</v>
      </c>
      <c r="AD78" s="214"/>
      <c r="AE78" s="203"/>
      <c r="AF78" s="215"/>
      <c r="AG78" s="215"/>
      <c r="AH78" s="216"/>
      <c r="AI78" s="217"/>
      <c r="AJ78" s="218"/>
      <c r="AK78" s="218"/>
    </row>
    <row r="79" spans="2:37" ht="15.75">
      <c r="B79" s="201"/>
      <c r="C79" s="201" t="s">
        <v>120</v>
      </c>
      <c r="D79" s="209">
        <v>1555</v>
      </c>
      <c r="E79" s="211">
        <v>32940820</v>
      </c>
      <c r="F79" s="211">
        <v>756.2171717171717</v>
      </c>
      <c r="G79" s="212">
        <v>0</v>
      </c>
      <c r="H79" s="212">
        <v>0</v>
      </c>
      <c r="I79" s="209">
        <v>952</v>
      </c>
      <c r="K79" s="209">
        <v>388</v>
      </c>
      <c r="M79" s="212">
        <v>0</v>
      </c>
      <c r="N79" s="212">
        <v>0</v>
      </c>
      <c r="O79" s="209">
        <v>1040</v>
      </c>
      <c r="Q79" s="209">
        <v>393</v>
      </c>
      <c r="S79" s="212">
        <v>0</v>
      </c>
      <c r="T79" s="212">
        <v>0</v>
      </c>
      <c r="U79" s="209">
        <v>1255</v>
      </c>
      <c r="W79" s="209">
        <v>446</v>
      </c>
      <c r="X79" s="213"/>
      <c r="Y79" s="212">
        <v>0</v>
      </c>
      <c r="Z79" s="212">
        <v>0</v>
      </c>
      <c r="AA79" s="209">
        <v>1258</v>
      </c>
      <c r="AB79" s="213"/>
      <c r="AC79" s="209">
        <v>447</v>
      </c>
      <c r="AD79" s="214"/>
      <c r="AE79" s="203"/>
      <c r="AF79" s="215"/>
      <c r="AG79" s="215"/>
      <c r="AH79" s="216"/>
      <c r="AI79" s="217"/>
      <c r="AJ79" s="218"/>
      <c r="AK79" s="218"/>
    </row>
    <row r="80" spans="2:37" ht="15.75">
      <c r="B80" s="201"/>
      <c r="C80" s="201" t="s">
        <v>120</v>
      </c>
      <c r="D80" s="209">
        <v>1557</v>
      </c>
      <c r="E80" s="211">
        <v>30486770</v>
      </c>
      <c r="F80" s="211">
        <v>699.8799357208449</v>
      </c>
      <c r="G80" s="212">
        <v>0</v>
      </c>
      <c r="H80" s="212">
        <v>0.1</v>
      </c>
      <c r="I80" s="209">
        <v>1708</v>
      </c>
      <c r="K80" s="209">
        <v>2252</v>
      </c>
      <c r="M80" s="212">
        <v>0</v>
      </c>
      <c r="N80" s="212">
        <v>0.1</v>
      </c>
      <c r="O80" s="209">
        <v>1717</v>
      </c>
      <c r="Q80" s="209">
        <v>2333</v>
      </c>
      <c r="S80" s="212">
        <v>0</v>
      </c>
      <c r="T80" s="212">
        <v>0.1</v>
      </c>
      <c r="U80" s="209">
        <v>2056</v>
      </c>
      <c r="W80" s="209">
        <v>2555</v>
      </c>
      <c r="X80" s="213"/>
      <c r="Y80" s="212">
        <v>0</v>
      </c>
      <c r="Z80" s="212">
        <v>0.1</v>
      </c>
      <c r="AA80" s="209">
        <v>2068</v>
      </c>
      <c r="AB80" s="213"/>
      <c r="AC80" s="209">
        <v>2561</v>
      </c>
      <c r="AD80" s="214"/>
      <c r="AE80" s="203"/>
      <c r="AF80" s="215"/>
      <c r="AG80" s="215"/>
      <c r="AH80" s="216"/>
      <c r="AI80" s="217"/>
      <c r="AJ80" s="218"/>
      <c r="AK80" s="218"/>
    </row>
    <row r="81" spans="1:37" s="200" customFormat="1" ht="15.75">
      <c r="A81" s="210"/>
      <c r="G81" s="224"/>
      <c r="H81" s="224"/>
      <c r="I81" s="200">
        <v>30877</v>
      </c>
      <c r="J81" s="214"/>
      <c r="K81" s="200">
        <v>18017</v>
      </c>
      <c r="L81" s="214"/>
      <c r="M81" s="224"/>
      <c r="N81" s="224"/>
      <c r="O81" s="214">
        <v>31892</v>
      </c>
      <c r="P81" s="214"/>
      <c r="Q81" s="214">
        <v>18791</v>
      </c>
      <c r="R81" s="214"/>
      <c r="S81" s="220"/>
      <c r="T81" s="220"/>
      <c r="U81" s="200">
        <v>40619</v>
      </c>
      <c r="V81" s="214"/>
      <c r="W81" s="200">
        <v>25589</v>
      </c>
      <c r="X81" s="214"/>
      <c r="Y81" s="220"/>
      <c r="Z81" s="220"/>
      <c r="AA81" s="200">
        <v>41863</v>
      </c>
      <c r="AB81" s="214"/>
      <c r="AC81" s="200">
        <v>27494</v>
      </c>
      <c r="AD81" s="214"/>
      <c r="AE81" s="203"/>
      <c r="AF81" s="215"/>
      <c r="AG81" s="215"/>
      <c r="AH81" s="215"/>
      <c r="AI81" s="217"/>
      <c r="AJ81" s="218"/>
      <c r="AK81" s="218"/>
    </row>
    <row r="82" spans="1:38" s="200" customFormat="1" ht="15.75">
      <c r="A82" s="60"/>
      <c r="B82" s="224" t="s">
        <v>139</v>
      </c>
      <c r="C82" s="224" t="s">
        <v>140</v>
      </c>
      <c r="D82" s="224"/>
      <c r="E82" s="224"/>
      <c r="F82" s="224"/>
      <c r="G82" s="224"/>
      <c r="H82" s="224"/>
      <c r="I82" s="222">
        <f>SUM((G65*I65)+(G66*I66)+(G67*I67)+(G68*I68)+(G69*I69)+(G70*I70)+(G71*I71)+(G72*I72)+(G73*I73)+(G74*I74)+(G75*I75)+(G76*I76)+(G77*I77)+(G78*I78)+(G79*I79)+(G80*I80))</f>
        <v>0</v>
      </c>
      <c r="J82" s="222">
        <f>SUM(I82/F84)</f>
        <v>0</v>
      </c>
      <c r="K82" s="222">
        <f>SUM((H65*K65)+(H66*K66)+(H67*K67)+(H68*K68)+(H69*K69)+(H70*K70)+(H71*K71)+(H72*K72)+(H73*K73)+(H74*K74)+(H75*K75)+(H76*K76)+(H77*K77)+(H78*K78)+(H79*K79)+(H80*K80))</f>
        <v>6405.900000000001</v>
      </c>
      <c r="L82" s="222">
        <f>SUM(K82/F84)</f>
        <v>4.056934768841039</v>
      </c>
      <c r="M82" s="224"/>
      <c r="N82" s="224"/>
      <c r="O82" s="222">
        <f>SUM((M65*O65)+(M66*O66)+(M67*O67)+(M68*O68)+(M69*O69)+(M70*O70)+(M71*O71)+(M72*O72)+(M73*O73)+(M74*O74)+(M75*O75)+(M76*O76)+(M77*O77)+(M78*O78)+(M79*O79)+(M80*O80))</f>
        <v>0</v>
      </c>
      <c r="P82" s="222">
        <f>SUM(O82/F84)</f>
        <v>0</v>
      </c>
      <c r="Q82" s="222">
        <f>SUM((N65*Q65)+(N66*Q66)+(N67*Q67)+(N68*Q68)+(N69*Q69)+(N70*Q70)+(N71*Q71)+(N72*Q72)+(N73*Q73)+(N74*Q74)+(N75*Q75)+(N76*Q76)+(N77*Q77)+(N78*Q78)+(N79*Q79)+(N80*Q80))</f>
        <v>6732.2</v>
      </c>
      <c r="R82" s="222">
        <f>SUM(Q82/F84)</f>
        <v>4.26358454718176</v>
      </c>
      <c r="S82" s="220"/>
      <c r="T82" s="220"/>
      <c r="U82" s="222">
        <f>SUM((S65*U65)+(S66*U66)+(S67*U67)+(S68*U68)+(S69*U69)+(S70*U70)+(S71*U71)+(S72*U72)+(S73*U73)+(S74*U74)+(S75*U75)+(S76*U76)+(S77*U77)+(S78*U78)+(S79*U79)+(S80*U80))</f>
        <v>0</v>
      </c>
      <c r="V82" s="222">
        <f>SUM(U82/F84)</f>
        <v>0</v>
      </c>
      <c r="W82" s="222">
        <f>SUM((T65*W65)+(T66*W66)+(T67*W67)+(T68*W68)+(T69*W69)+(T70*W70)+(T71*W71)+(T72*W72)+(T73*W73)+(T74*W74)+(T75*W75)+(T76*W76)+(T77*W77)+(T78*W78)+(T79*W79)+(T80*W80))</f>
        <v>9478.199999999999</v>
      </c>
      <c r="X82" s="222">
        <f>SUM(W82/F84)</f>
        <v>6.002659911336288</v>
      </c>
      <c r="Y82" s="220"/>
      <c r="Z82" s="220"/>
      <c r="AA82" s="222">
        <f>SUM((Y65*AA65)+(Y66*AA66)+(Y67*AA67)+(Y68*AA68)+(Y69*AA69)+(Y70*AA70)+(Y71*AA71)+(Y72*AA72)+(Y73*AA73)+(Y74*AA74)+(Y75*AA75)+(Y76*AA76)+(Y77*AA77)+(Y78*AA78)+(Y79*AA79)+(Y80*AA80))</f>
        <v>0</v>
      </c>
      <c r="AB82" s="222">
        <f>SUM(AA82/F84)</f>
        <v>0</v>
      </c>
      <c r="AC82" s="222">
        <f>SUM((Z65*AC65)+(Z66*AC66)+(Z67*AC67)+(Z68*AC68)+(Z69*AC69)+(Z70*AC70)+(Z71*AC71)+(Z72*AC72)+(Z73*AC73)+(Z74*AC74)+(Z75*AC75)+(Z76*AC76)+(Z77*AC77)+(Z78*AC78)+(Z79*AC79)+(Z80*AC80))</f>
        <v>10368.6</v>
      </c>
      <c r="AD82" s="222">
        <f>SUM(AC82/F84)</f>
        <v>6.566561114629512</v>
      </c>
      <c r="AE82" s="223"/>
      <c r="AF82" s="220">
        <f>SUM(W82-K82)/K82</f>
        <v>0.47960473938088294</v>
      </c>
      <c r="AG82" s="220" t="e">
        <f>SUM(U82-I82)/I82</f>
        <v>#DIV/0!</v>
      </c>
      <c r="AH82" s="220"/>
      <c r="AI82" s="223" t="e">
        <f>SUM(AC82/AA82)</f>
        <v>#DIV/0!</v>
      </c>
      <c r="AJ82" s="220">
        <f>SUM(W82-K82)/K82</f>
        <v>0.47960473938088294</v>
      </c>
      <c r="AK82" s="220" t="e">
        <f>SUM(AA82-I82)/I82</f>
        <v>#DIV/0!</v>
      </c>
      <c r="AL82" s="224"/>
    </row>
    <row r="83" spans="1:37" s="200" customFormat="1" ht="15.75">
      <c r="A83" s="210"/>
      <c r="J83" s="214"/>
      <c r="L83" s="214"/>
      <c r="O83" s="214"/>
      <c r="P83" s="214"/>
      <c r="Q83" s="214"/>
      <c r="R83" s="214"/>
      <c r="S83" s="215"/>
      <c r="T83" s="215"/>
      <c r="V83" s="214"/>
      <c r="X83" s="214"/>
      <c r="Y83" s="215"/>
      <c r="Z83" s="215"/>
      <c r="AB83" s="214"/>
      <c r="AD83" s="214"/>
      <c r="AE83" s="203"/>
      <c r="AF83" s="215"/>
      <c r="AG83" s="215"/>
      <c r="AH83" s="215"/>
      <c r="AI83" s="217"/>
      <c r="AJ83" s="218"/>
      <c r="AK83" s="218"/>
    </row>
    <row r="84" spans="1:37" s="200" customFormat="1" ht="15.75">
      <c r="A84" s="210"/>
      <c r="B84" s="200" t="s">
        <v>141</v>
      </c>
      <c r="C84" s="202" t="s">
        <v>140</v>
      </c>
      <c r="F84" s="200">
        <v>1579</v>
      </c>
      <c r="I84" s="200">
        <v>661</v>
      </c>
      <c r="J84" s="214">
        <f>SUM(I84/F84)</f>
        <v>0.41861937935402155</v>
      </c>
      <c r="K84" s="200">
        <v>12740</v>
      </c>
      <c r="L84" s="214">
        <f>SUM(K84/F84)</f>
        <v>8.068397720075998</v>
      </c>
      <c r="O84" s="214"/>
      <c r="P84" s="214"/>
      <c r="Q84" s="214"/>
      <c r="R84" s="214"/>
      <c r="S84" s="215"/>
      <c r="T84" s="215"/>
      <c r="U84" s="200">
        <v>14644</v>
      </c>
      <c r="V84" s="214">
        <f>SUM(U84/F84)</f>
        <v>9.274224192526916</v>
      </c>
      <c r="W84" s="200">
        <v>1869</v>
      </c>
      <c r="X84" s="214">
        <f>SUM(W84/F84)</f>
        <v>1.1836605446485118</v>
      </c>
      <c r="Y84" s="215"/>
      <c r="Z84" s="215"/>
      <c r="AB84" s="214"/>
      <c r="AD84" s="214"/>
      <c r="AE84" s="203">
        <f>SUM(W84/U84)</f>
        <v>0.12762906309751434</v>
      </c>
      <c r="AF84" s="215">
        <f>SUM(W84-K84)/K84</f>
        <v>-0.8532967032967033</v>
      </c>
      <c r="AG84" s="215">
        <f>SUM(U84-I84)/I84</f>
        <v>21.15431164901664</v>
      </c>
      <c r="AH84" s="215"/>
      <c r="AI84" s="217"/>
      <c r="AJ84" s="218"/>
      <c r="AK84" s="218"/>
    </row>
    <row r="85" spans="1:37" s="200" customFormat="1" ht="15.75">
      <c r="A85" s="210"/>
      <c r="C85" s="202"/>
      <c r="F85" s="200">
        <v>1004</v>
      </c>
      <c r="J85" s="214"/>
      <c r="L85" s="214"/>
      <c r="O85" s="214"/>
      <c r="P85" s="214"/>
      <c r="Q85" s="214"/>
      <c r="R85" s="214"/>
      <c r="S85" s="215"/>
      <c r="T85" s="215"/>
      <c r="V85" s="214"/>
      <c r="X85" s="214"/>
      <c r="Y85" s="215"/>
      <c r="Z85" s="215"/>
      <c r="AB85" s="214"/>
      <c r="AD85" s="214"/>
      <c r="AE85" s="203"/>
      <c r="AF85" s="215"/>
      <c r="AG85" s="215"/>
      <c r="AH85" s="215"/>
      <c r="AI85" s="217"/>
      <c r="AJ85" s="218"/>
      <c r="AK85" s="218"/>
    </row>
    <row r="86" spans="1:37" s="200" customFormat="1" ht="15.75">
      <c r="A86" s="210"/>
      <c r="J86" s="214"/>
      <c r="L86" s="214"/>
      <c r="O86" s="214"/>
      <c r="P86" s="214"/>
      <c r="Q86" s="214"/>
      <c r="R86" s="214"/>
      <c r="S86" s="215"/>
      <c r="T86" s="215"/>
      <c r="V86" s="214"/>
      <c r="X86" s="214"/>
      <c r="Y86" s="215"/>
      <c r="Z86" s="215"/>
      <c r="AB86" s="214"/>
      <c r="AD86" s="214"/>
      <c r="AE86" s="203"/>
      <c r="AF86" s="215"/>
      <c r="AG86" s="215"/>
      <c r="AH86" s="215"/>
      <c r="AI86" s="217"/>
      <c r="AJ86" s="218"/>
      <c r="AK86" s="218"/>
    </row>
    <row r="87" spans="1:37" ht="15.75">
      <c r="A87" s="210">
        <v>12</v>
      </c>
      <c r="B87" s="201" t="s">
        <v>142</v>
      </c>
      <c r="C87" s="201" t="s">
        <v>120</v>
      </c>
      <c r="D87" s="209">
        <v>1515</v>
      </c>
      <c r="E87" s="211">
        <v>38183390</v>
      </c>
      <c r="F87" s="211">
        <v>876.570018365473</v>
      </c>
      <c r="G87" s="212">
        <v>0</v>
      </c>
      <c r="H87" s="212">
        <v>1</v>
      </c>
      <c r="I87" s="209">
        <v>1410</v>
      </c>
      <c r="K87" s="209">
        <v>3190</v>
      </c>
      <c r="M87" s="212">
        <v>0</v>
      </c>
      <c r="N87" s="212">
        <v>1</v>
      </c>
      <c r="O87" s="209">
        <v>1410</v>
      </c>
      <c r="Q87" s="209">
        <v>3241</v>
      </c>
      <c r="S87" s="212">
        <v>0</v>
      </c>
      <c r="T87" s="212">
        <v>1</v>
      </c>
      <c r="U87" s="209">
        <v>1420</v>
      </c>
      <c r="W87" s="209">
        <v>3333</v>
      </c>
      <c r="X87" s="213"/>
      <c r="Y87" s="212">
        <v>0</v>
      </c>
      <c r="Z87" s="212">
        <v>1</v>
      </c>
      <c r="AA87" s="209">
        <v>1422</v>
      </c>
      <c r="AB87" s="213"/>
      <c r="AC87" s="209">
        <v>3341</v>
      </c>
      <c r="AD87" s="214"/>
      <c r="AE87" s="203"/>
      <c r="AF87" s="215"/>
      <c r="AG87" s="215"/>
      <c r="AH87" s="216"/>
      <c r="AI87" s="217"/>
      <c r="AJ87" s="218"/>
      <c r="AK87" s="218"/>
    </row>
    <row r="88" spans="1:37" s="200" customFormat="1" ht="15.75">
      <c r="A88" s="210"/>
      <c r="G88" s="224"/>
      <c r="H88" s="224"/>
      <c r="I88" s="200">
        <v>1410</v>
      </c>
      <c r="J88" s="214"/>
      <c r="K88" s="200">
        <v>3190</v>
      </c>
      <c r="L88" s="214"/>
      <c r="M88" s="224"/>
      <c r="N88" s="224"/>
      <c r="O88" s="214">
        <v>1410</v>
      </c>
      <c r="P88" s="214"/>
      <c r="Q88" s="214">
        <v>3241</v>
      </c>
      <c r="R88" s="214"/>
      <c r="S88" s="220"/>
      <c r="T88" s="220"/>
      <c r="U88" s="200">
        <v>1420</v>
      </c>
      <c r="V88" s="214"/>
      <c r="W88" s="200">
        <v>3333</v>
      </c>
      <c r="X88" s="214"/>
      <c r="Y88" s="220"/>
      <c r="Z88" s="220"/>
      <c r="AA88" s="200">
        <v>1422</v>
      </c>
      <c r="AB88" s="214"/>
      <c r="AC88" s="200">
        <v>3341</v>
      </c>
      <c r="AD88" s="214"/>
      <c r="AE88" s="203"/>
      <c r="AF88" s="215"/>
      <c r="AG88" s="215"/>
      <c r="AH88" s="215"/>
      <c r="AI88" s="217"/>
      <c r="AJ88" s="218"/>
      <c r="AK88" s="218"/>
    </row>
    <row r="89" spans="1:38" s="200" customFormat="1" ht="15.75">
      <c r="A89" s="60"/>
      <c r="B89" s="224" t="s">
        <v>143</v>
      </c>
      <c r="C89" s="224"/>
      <c r="D89" s="224"/>
      <c r="E89" s="224"/>
      <c r="F89" s="224"/>
      <c r="G89" s="224"/>
      <c r="H89" s="224"/>
      <c r="I89" s="222">
        <f>SUM(G87*I87)</f>
        <v>0</v>
      </c>
      <c r="J89" s="222">
        <f>SUM(I89/F91)</f>
        <v>0</v>
      </c>
      <c r="K89" s="222">
        <f>SUM(H87*K87)</f>
        <v>3190</v>
      </c>
      <c r="L89" s="222">
        <f>SUM(K89/F91)</f>
        <v>33.93617021276596</v>
      </c>
      <c r="M89" s="224"/>
      <c r="N89" s="224"/>
      <c r="O89" s="222">
        <f>SUM(M87*O87)</f>
        <v>0</v>
      </c>
      <c r="P89" s="222">
        <f>SUM(O89/F91)</f>
        <v>0</v>
      </c>
      <c r="Q89" s="222">
        <f>SUM(N87*Q87)</f>
        <v>3241</v>
      </c>
      <c r="R89" s="222">
        <f>SUM(Q89/F91)</f>
        <v>34.47872340425532</v>
      </c>
      <c r="S89" s="220"/>
      <c r="T89" s="220"/>
      <c r="U89" s="222">
        <f>SUM(S87*U87)</f>
        <v>0</v>
      </c>
      <c r="V89" s="222">
        <f>SUM(U89/F91)</f>
        <v>0</v>
      </c>
      <c r="W89" s="222">
        <f>SUM(T87*W87)</f>
        <v>3333</v>
      </c>
      <c r="X89" s="222">
        <f>SUM(W89/F91)</f>
        <v>35.45744680851064</v>
      </c>
      <c r="Y89" s="220"/>
      <c r="Z89" s="220"/>
      <c r="AA89" s="222">
        <f>SUM(Y87*AA87)</f>
        <v>0</v>
      </c>
      <c r="AB89" s="222">
        <f>SUM(AA89/F91)</f>
        <v>0</v>
      </c>
      <c r="AC89" s="222">
        <f>SUM(Z87*AC87)</f>
        <v>3341</v>
      </c>
      <c r="AD89" s="222">
        <f>SUM(AC89/F91)</f>
        <v>35.54255319148936</v>
      </c>
      <c r="AE89" s="223"/>
      <c r="AF89" s="220">
        <f>SUM(W89-K89)/K89</f>
        <v>0.04482758620689655</v>
      </c>
      <c r="AG89" s="220" t="e">
        <f>SUM(U89-I89)/I89</f>
        <v>#DIV/0!</v>
      </c>
      <c r="AH89" s="220"/>
      <c r="AI89" s="223" t="e">
        <f>SUM(AC89/AA89)</f>
        <v>#DIV/0!</v>
      </c>
      <c r="AJ89" s="220">
        <f>SUM(W89-K89)/K89</f>
        <v>0.04482758620689655</v>
      </c>
      <c r="AK89" s="220" t="e">
        <f>SUM(AA89-I89)/I89</f>
        <v>#DIV/0!</v>
      </c>
      <c r="AL89" s="224"/>
    </row>
    <row r="90" spans="1:37" s="200" customFormat="1" ht="15.75">
      <c r="A90" s="210"/>
      <c r="J90" s="214"/>
      <c r="L90" s="214"/>
      <c r="O90" s="214"/>
      <c r="P90" s="214"/>
      <c r="Q90" s="214"/>
      <c r="R90" s="214"/>
      <c r="S90" s="215"/>
      <c r="T90" s="215"/>
      <c r="V90" s="214"/>
      <c r="X90" s="214"/>
      <c r="Y90" s="215"/>
      <c r="Z90" s="215"/>
      <c r="AB90" s="214"/>
      <c r="AD90" s="214"/>
      <c r="AE90" s="203"/>
      <c r="AF90" s="215"/>
      <c r="AG90" s="215"/>
      <c r="AH90" s="215"/>
      <c r="AI90" s="217"/>
      <c r="AJ90" s="218"/>
      <c r="AK90" s="218"/>
    </row>
    <row r="91" spans="1:37" s="200" customFormat="1" ht="15.75">
      <c r="A91" s="210"/>
      <c r="B91" s="200" t="s">
        <v>144</v>
      </c>
      <c r="F91" s="200">
        <v>94</v>
      </c>
      <c r="I91" s="200">
        <v>0</v>
      </c>
      <c r="J91" s="214">
        <f>SUM(I91/F91)</f>
        <v>0</v>
      </c>
      <c r="K91" s="200">
        <v>3080</v>
      </c>
      <c r="L91" s="214">
        <f>SUM(K91/F91)</f>
        <v>32.765957446808514</v>
      </c>
      <c r="O91" s="214"/>
      <c r="P91" s="214"/>
      <c r="Q91" s="214"/>
      <c r="R91" s="214"/>
      <c r="S91" s="215"/>
      <c r="T91" s="215"/>
      <c r="U91" s="200">
        <v>0</v>
      </c>
      <c r="V91" s="214">
        <f>SUM(U91/F91)</f>
        <v>0</v>
      </c>
      <c r="W91" s="200">
        <v>3148</v>
      </c>
      <c r="X91" s="214">
        <f>SUM(W91/F91)</f>
        <v>33.48936170212766</v>
      </c>
      <c r="Y91" s="215"/>
      <c r="Z91" s="215"/>
      <c r="AB91" s="214"/>
      <c r="AD91" s="214"/>
      <c r="AE91" s="203"/>
      <c r="AF91" s="215">
        <f>SUM(W91-K91)/K91</f>
        <v>0.02207792207792208</v>
      </c>
      <c r="AG91" s="215" t="e">
        <f>SUM(U91-I91)/I91</f>
        <v>#DIV/0!</v>
      </c>
      <c r="AH91" s="215"/>
      <c r="AI91" s="217"/>
      <c r="AJ91" s="218"/>
      <c r="AK91" s="218"/>
    </row>
    <row r="92" spans="1:37" s="200" customFormat="1" ht="15.75">
      <c r="A92" s="210"/>
      <c r="J92" s="214"/>
      <c r="L92" s="214"/>
      <c r="O92" s="214"/>
      <c r="P92" s="214"/>
      <c r="Q92" s="214"/>
      <c r="R92" s="214"/>
      <c r="S92" s="215"/>
      <c r="T92" s="215"/>
      <c r="V92" s="214"/>
      <c r="X92" s="214"/>
      <c r="Y92" s="215"/>
      <c r="Z92" s="215"/>
      <c r="AB92" s="214"/>
      <c r="AD92" s="214"/>
      <c r="AE92" s="203"/>
      <c r="AF92" s="215"/>
      <c r="AG92" s="215"/>
      <c r="AH92" s="215"/>
      <c r="AI92" s="217"/>
      <c r="AJ92" s="218"/>
      <c r="AK92" s="218"/>
    </row>
    <row r="93" spans="1:37" s="200" customFormat="1" ht="15.75">
      <c r="A93" s="210"/>
      <c r="J93" s="214"/>
      <c r="L93" s="214"/>
      <c r="O93" s="214"/>
      <c r="P93" s="214"/>
      <c r="Q93" s="214"/>
      <c r="R93" s="214"/>
      <c r="S93" s="215"/>
      <c r="T93" s="215"/>
      <c r="V93" s="214"/>
      <c r="X93" s="214"/>
      <c r="Y93" s="215"/>
      <c r="Z93" s="215"/>
      <c r="AB93" s="214"/>
      <c r="AD93" s="214"/>
      <c r="AE93" s="203"/>
      <c r="AF93" s="215"/>
      <c r="AG93" s="215"/>
      <c r="AH93" s="215"/>
      <c r="AI93" s="217"/>
      <c r="AJ93" s="218"/>
      <c r="AK93" s="218"/>
    </row>
    <row r="94" spans="1:37" ht="15.75">
      <c r="A94" s="210">
        <v>13</v>
      </c>
      <c r="B94" s="201" t="s">
        <v>145</v>
      </c>
      <c r="C94" s="201" t="s">
        <v>120</v>
      </c>
      <c r="D94" s="209">
        <v>1420</v>
      </c>
      <c r="E94" s="211">
        <v>42185450</v>
      </c>
      <c r="F94" s="211">
        <v>968.4446740128558</v>
      </c>
      <c r="G94" s="212">
        <v>0</v>
      </c>
      <c r="H94" s="212">
        <v>0.5</v>
      </c>
      <c r="I94" s="209">
        <v>3568</v>
      </c>
      <c r="K94" s="209">
        <v>2995</v>
      </c>
      <c r="M94" s="212">
        <v>0</v>
      </c>
      <c r="N94" s="212">
        <v>0.5</v>
      </c>
      <c r="O94" s="209">
        <v>3550</v>
      </c>
      <c r="P94" s="209"/>
      <c r="Q94" s="213">
        <v>3102</v>
      </c>
      <c r="S94" s="212">
        <v>0</v>
      </c>
      <c r="T94" s="212">
        <v>0.5</v>
      </c>
      <c r="U94" s="209">
        <v>3813</v>
      </c>
      <c r="W94" s="209">
        <v>3299</v>
      </c>
      <c r="X94" s="213"/>
      <c r="Y94" s="212">
        <v>0</v>
      </c>
      <c r="Z94" s="212">
        <v>0.5</v>
      </c>
      <c r="AA94" s="209">
        <v>3892</v>
      </c>
      <c r="AB94" s="213"/>
      <c r="AC94" s="209">
        <v>3321</v>
      </c>
      <c r="AD94" s="214"/>
      <c r="AE94" s="203"/>
      <c r="AF94" s="215"/>
      <c r="AG94" s="215"/>
      <c r="AH94" s="216"/>
      <c r="AI94" s="217"/>
      <c r="AJ94" s="218"/>
      <c r="AK94" s="218"/>
    </row>
    <row r="95" spans="2:37" ht="15.75">
      <c r="B95" s="201"/>
      <c r="C95" s="201" t="s">
        <v>120</v>
      </c>
      <c r="D95" s="209">
        <v>1424</v>
      </c>
      <c r="E95" s="211">
        <v>8690850</v>
      </c>
      <c r="F95" s="211">
        <v>199.51446280991735</v>
      </c>
      <c r="G95" s="212">
        <v>0</v>
      </c>
      <c r="H95" s="212">
        <v>0.05</v>
      </c>
      <c r="I95" s="209">
        <v>1284</v>
      </c>
      <c r="K95" s="209">
        <v>360</v>
      </c>
      <c r="M95" s="212">
        <v>0</v>
      </c>
      <c r="N95" s="212">
        <v>0.05</v>
      </c>
      <c r="O95" s="209">
        <v>1267</v>
      </c>
      <c r="P95" s="209"/>
      <c r="Q95" s="213">
        <v>333</v>
      </c>
      <c r="S95" s="212">
        <v>0</v>
      </c>
      <c r="T95" s="212">
        <v>0.05</v>
      </c>
      <c r="U95" s="209">
        <v>1397</v>
      </c>
      <c r="W95" s="209">
        <v>486</v>
      </c>
      <c r="X95" s="213"/>
      <c r="Y95" s="212">
        <v>0</v>
      </c>
      <c r="Z95" s="212">
        <v>0.05</v>
      </c>
      <c r="AA95" s="209">
        <v>1403</v>
      </c>
      <c r="AB95" s="213"/>
      <c r="AC95" s="209">
        <v>488</v>
      </c>
      <c r="AD95" s="214"/>
      <c r="AE95" s="203"/>
      <c r="AF95" s="215"/>
      <c r="AG95" s="215"/>
      <c r="AH95" s="216"/>
      <c r="AI95" s="217"/>
      <c r="AJ95" s="218"/>
      <c r="AK95" s="218"/>
    </row>
    <row r="96" spans="2:37" ht="15.75">
      <c r="B96" s="201"/>
      <c r="C96" s="201" t="s">
        <v>120</v>
      </c>
      <c r="D96" s="209">
        <v>1426</v>
      </c>
      <c r="E96" s="211">
        <v>4811308</v>
      </c>
      <c r="F96" s="211">
        <v>110.45243342516069</v>
      </c>
      <c r="G96" s="212">
        <v>0</v>
      </c>
      <c r="H96" s="212">
        <v>1</v>
      </c>
      <c r="I96" s="209">
        <v>971</v>
      </c>
      <c r="K96" s="209">
        <v>1308</v>
      </c>
      <c r="M96" s="212">
        <v>0</v>
      </c>
      <c r="N96" s="212">
        <v>1</v>
      </c>
      <c r="O96" s="209">
        <v>958</v>
      </c>
      <c r="P96" s="209"/>
      <c r="Q96" s="213">
        <v>1312</v>
      </c>
      <c r="S96" s="212">
        <v>0</v>
      </c>
      <c r="T96" s="212">
        <v>1</v>
      </c>
      <c r="U96" s="209">
        <v>964</v>
      </c>
      <c r="W96" s="209">
        <v>1393</v>
      </c>
      <c r="X96" s="213"/>
      <c r="Y96" s="212">
        <v>0</v>
      </c>
      <c r="Z96" s="212">
        <v>1</v>
      </c>
      <c r="AA96" s="209">
        <v>965</v>
      </c>
      <c r="AB96" s="213"/>
      <c r="AC96" s="209">
        <v>1405</v>
      </c>
      <c r="AD96" s="214"/>
      <c r="AE96" s="203"/>
      <c r="AF96" s="215"/>
      <c r="AG96" s="215"/>
      <c r="AH96" s="216"/>
      <c r="AI96" s="217"/>
      <c r="AJ96" s="218"/>
      <c r="AK96" s="218"/>
    </row>
    <row r="97" spans="2:37" ht="15.75">
      <c r="B97" s="201"/>
      <c r="C97" s="201" t="s">
        <v>120</v>
      </c>
      <c r="D97" s="209">
        <v>1427</v>
      </c>
      <c r="E97" s="211">
        <v>5487415</v>
      </c>
      <c r="F97" s="211">
        <v>125.97371441689623</v>
      </c>
      <c r="G97" s="212">
        <v>0</v>
      </c>
      <c r="H97" s="212">
        <v>1</v>
      </c>
      <c r="I97" s="209">
        <v>1374</v>
      </c>
      <c r="K97" s="209">
        <v>1215</v>
      </c>
      <c r="M97" s="212">
        <v>0</v>
      </c>
      <c r="N97" s="212">
        <v>1</v>
      </c>
      <c r="O97" s="209">
        <v>1363</v>
      </c>
      <c r="P97" s="209"/>
      <c r="Q97" s="213">
        <v>1417</v>
      </c>
      <c r="S97" s="212">
        <v>0</v>
      </c>
      <c r="T97" s="212">
        <v>1</v>
      </c>
      <c r="U97" s="209">
        <v>1369</v>
      </c>
      <c r="W97" s="209">
        <v>1568</v>
      </c>
      <c r="X97" s="213"/>
      <c r="Y97" s="212">
        <v>0</v>
      </c>
      <c r="Z97" s="212">
        <v>1</v>
      </c>
      <c r="AA97" s="209">
        <v>1370</v>
      </c>
      <c r="AB97" s="213"/>
      <c r="AC97" s="209">
        <v>1588</v>
      </c>
      <c r="AD97" s="214"/>
      <c r="AE97" s="203"/>
      <c r="AF97" s="215"/>
      <c r="AG97" s="215"/>
      <c r="AH97" s="216"/>
      <c r="AI97" s="217"/>
      <c r="AJ97" s="218"/>
      <c r="AK97" s="218"/>
    </row>
    <row r="98" spans="2:37" ht="15.75">
      <c r="B98" s="201"/>
      <c r="C98" s="201" t="s">
        <v>120</v>
      </c>
      <c r="D98" s="209">
        <v>1437</v>
      </c>
      <c r="E98" s="211">
        <v>18706320</v>
      </c>
      <c r="F98" s="211">
        <v>429.43801652892563</v>
      </c>
      <c r="G98" s="212">
        <v>0</v>
      </c>
      <c r="H98" s="212">
        <v>0.1</v>
      </c>
      <c r="I98" s="209">
        <v>708</v>
      </c>
      <c r="K98" s="209">
        <v>1642</v>
      </c>
      <c r="M98" s="212">
        <v>0</v>
      </c>
      <c r="N98" s="212">
        <v>0.1</v>
      </c>
      <c r="O98" s="209">
        <v>707</v>
      </c>
      <c r="P98" s="209"/>
      <c r="Q98" s="213">
        <v>1744</v>
      </c>
      <c r="S98" s="212">
        <v>0</v>
      </c>
      <c r="T98" s="212">
        <v>0.1</v>
      </c>
      <c r="U98" s="209">
        <v>749</v>
      </c>
      <c r="W98" s="209">
        <v>1904</v>
      </c>
      <c r="X98" s="213"/>
      <c r="Y98" s="212">
        <v>0</v>
      </c>
      <c r="Z98" s="212">
        <v>0.1</v>
      </c>
      <c r="AA98" s="209">
        <v>751</v>
      </c>
      <c r="AB98" s="213"/>
      <c r="AC98" s="209">
        <v>1917</v>
      </c>
      <c r="AD98" s="214"/>
      <c r="AE98" s="203"/>
      <c r="AF98" s="215"/>
      <c r="AG98" s="215"/>
      <c r="AH98" s="216"/>
      <c r="AI98" s="217"/>
      <c r="AJ98" s="218"/>
      <c r="AK98" s="218"/>
    </row>
    <row r="99" spans="2:37" ht="15.75">
      <c r="B99" s="201"/>
      <c r="C99" s="201" t="s">
        <v>120</v>
      </c>
      <c r="D99" s="209">
        <v>1438</v>
      </c>
      <c r="E99" s="211">
        <v>8555020</v>
      </c>
      <c r="F99" s="211">
        <v>196.39623507805325</v>
      </c>
      <c r="G99" s="212">
        <v>0</v>
      </c>
      <c r="H99" s="212">
        <v>0.1</v>
      </c>
      <c r="I99" s="209">
        <v>707</v>
      </c>
      <c r="K99" s="209">
        <v>1937</v>
      </c>
      <c r="M99" s="212">
        <v>0</v>
      </c>
      <c r="N99" s="212">
        <v>0.1</v>
      </c>
      <c r="O99" s="209">
        <v>712</v>
      </c>
      <c r="P99" s="209"/>
      <c r="Q99" s="213">
        <v>1939</v>
      </c>
      <c r="S99" s="212">
        <v>0</v>
      </c>
      <c r="T99" s="212">
        <v>0.1</v>
      </c>
      <c r="U99" s="209">
        <v>785</v>
      </c>
      <c r="W99" s="209">
        <v>1995</v>
      </c>
      <c r="X99" s="213"/>
      <c r="Y99" s="212">
        <v>0</v>
      </c>
      <c r="Z99" s="212">
        <v>0.1</v>
      </c>
      <c r="AA99" s="209">
        <v>788</v>
      </c>
      <c r="AB99" s="213"/>
      <c r="AC99" s="209">
        <v>2003</v>
      </c>
      <c r="AD99" s="214"/>
      <c r="AE99" s="203"/>
      <c r="AF99" s="215"/>
      <c r="AG99" s="215"/>
      <c r="AH99" s="216"/>
      <c r="AI99" s="217"/>
      <c r="AJ99" s="218"/>
      <c r="AK99" s="218"/>
    </row>
    <row r="100" spans="7:37" ht="15.75">
      <c r="G100" s="219"/>
      <c r="H100" s="219"/>
      <c r="I100" s="200">
        <v>8612</v>
      </c>
      <c r="J100" s="214"/>
      <c r="K100" s="200">
        <v>9457</v>
      </c>
      <c r="L100" s="214"/>
      <c r="M100" s="219"/>
      <c r="N100" s="219"/>
      <c r="O100" s="214">
        <v>8557</v>
      </c>
      <c r="P100" s="214"/>
      <c r="Q100" s="214">
        <v>9847</v>
      </c>
      <c r="R100" s="214"/>
      <c r="S100" s="220"/>
      <c r="T100" s="220"/>
      <c r="U100" s="200">
        <v>9077</v>
      </c>
      <c r="V100" s="214"/>
      <c r="W100" s="200">
        <v>10645</v>
      </c>
      <c r="Y100" s="220"/>
      <c r="Z100" s="220"/>
      <c r="AA100" s="200">
        <v>9169</v>
      </c>
      <c r="AB100" s="214"/>
      <c r="AC100" s="200">
        <v>10722</v>
      </c>
      <c r="AD100" s="214"/>
      <c r="AE100" s="203"/>
      <c r="AF100" s="215"/>
      <c r="AG100" s="215"/>
      <c r="AH100" s="216"/>
      <c r="AI100" s="217"/>
      <c r="AJ100" s="218"/>
      <c r="AK100" s="218"/>
    </row>
    <row r="101" spans="1:38" ht="15.75">
      <c r="A101" s="60"/>
      <c r="B101" s="224" t="s">
        <v>146</v>
      </c>
      <c r="C101" s="219"/>
      <c r="D101" s="219"/>
      <c r="E101" s="219"/>
      <c r="F101" s="219"/>
      <c r="G101" s="219"/>
      <c r="H101" s="219"/>
      <c r="I101" s="222">
        <f>SUM((G94*I94)+(G95*I95)+(G96*I96)+(G97*I97)+(G98*I98)+(G99*I99))</f>
        <v>0</v>
      </c>
      <c r="J101" s="222">
        <f>SUM(I101/F103)</f>
        <v>0</v>
      </c>
      <c r="K101" s="222">
        <f>SUM((H94*K94)+(H95*K95)+(H96*K96)+(H97*K97)+(H98*K98)+(H99*K99))</f>
        <v>4396.4</v>
      </c>
      <c r="L101" s="222">
        <f>SUM(K101/F103)</f>
        <v>16.222878228782285</v>
      </c>
      <c r="M101" s="219"/>
      <c r="N101" s="219"/>
      <c r="O101" s="222">
        <f>SUM((M94*O94)+(M95*O95)+(M96*O96)+(M97*O97)+(M98*O98)+(M99*O99))</f>
        <v>0</v>
      </c>
      <c r="P101" s="222">
        <f>SUM(O101/F103)</f>
        <v>0</v>
      </c>
      <c r="Q101" s="222">
        <f>SUM((N94*Q94)+(N95*Q95)+(N96*Q96)+(N97*Q97)+(N98*Q98)+(N99*Q99))</f>
        <v>4664.949999999999</v>
      </c>
      <c r="R101" s="222">
        <f>SUM(Q101/F103)</f>
        <v>17.21383763837638</v>
      </c>
      <c r="S101" s="220"/>
      <c r="T101" s="220"/>
      <c r="U101" s="222">
        <f>SUM((S94*U94)+(S95*U95)+(S96*U96)+(S97*U97)+(S98*U98)+(S99*U99))</f>
        <v>0</v>
      </c>
      <c r="V101" s="222">
        <f>SUM(U101/F103)</f>
        <v>0</v>
      </c>
      <c r="W101" s="222">
        <f>SUM((T94*W94)+(T95*W95)+(T96*W96)+(T97*W97)+(T98*W98)+(T99*W99))</f>
        <v>5024.7</v>
      </c>
      <c r="X101" s="222">
        <f>SUM(W101/F103)</f>
        <v>18.54132841328413</v>
      </c>
      <c r="Y101" s="220"/>
      <c r="Z101" s="220"/>
      <c r="AA101" s="222">
        <f>SUM((Y94*AA94)+(Y95*AA95)+(Y96*AA96)+(Y97*AA97)+(Y98*AA98)+(Y99*AA99))</f>
        <v>0</v>
      </c>
      <c r="AB101" s="222">
        <f>SUM(AA101/F103)</f>
        <v>0</v>
      </c>
      <c r="AC101" s="222">
        <f>SUM((Z94*AC94)+(Z95*AC95)+(Z96*AC96)+(Z97*AC97)+(Z98*AC98)+(Z99*AC99))</f>
        <v>5069.9</v>
      </c>
      <c r="AD101" s="222">
        <f>SUM(AC101/F103)</f>
        <v>18.70811808118081</v>
      </c>
      <c r="AE101" s="223"/>
      <c r="AF101" s="220">
        <f>SUM(W101-K101)/K101</f>
        <v>0.14291238285870264</v>
      </c>
      <c r="AG101" s="220" t="e">
        <f>SUM(U101-I101)/I101</f>
        <v>#DIV/0!</v>
      </c>
      <c r="AH101" s="212"/>
      <c r="AI101" s="223" t="e">
        <f>SUM(AC101/AA101)</f>
        <v>#DIV/0!</v>
      </c>
      <c r="AJ101" s="220">
        <f>SUM(W101-K101)/K101</f>
        <v>0.14291238285870264</v>
      </c>
      <c r="AK101" s="220" t="e">
        <f>SUM(AA101-I101)/I101</f>
        <v>#DIV/0!</v>
      </c>
      <c r="AL101" s="219"/>
    </row>
    <row r="102" spans="9:37" ht="15.75">
      <c r="I102" s="200"/>
      <c r="J102" s="214"/>
      <c r="K102" s="200"/>
      <c r="L102" s="214"/>
      <c r="M102" s="209"/>
      <c r="N102" s="209"/>
      <c r="O102" s="214"/>
      <c r="P102" s="214"/>
      <c r="Q102" s="214"/>
      <c r="R102" s="214"/>
      <c r="S102" s="215"/>
      <c r="T102" s="215"/>
      <c r="U102" s="200"/>
      <c r="V102" s="214"/>
      <c r="W102" s="200"/>
      <c r="Y102" s="215"/>
      <c r="Z102" s="215"/>
      <c r="AA102" s="200"/>
      <c r="AB102" s="214"/>
      <c r="AC102" s="200"/>
      <c r="AD102" s="214"/>
      <c r="AE102" s="203"/>
      <c r="AF102" s="215"/>
      <c r="AG102" s="215"/>
      <c r="AH102" s="216"/>
      <c r="AI102" s="217"/>
      <c r="AJ102" s="218"/>
      <c r="AK102" s="218"/>
    </row>
    <row r="103" spans="2:37" ht="15.75">
      <c r="B103" s="200" t="s">
        <v>147</v>
      </c>
      <c r="F103" s="200">
        <v>271</v>
      </c>
      <c r="I103" s="200">
        <v>2921</v>
      </c>
      <c r="J103" s="214">
        <f>SUM(I103/F103)</f>
        <v>10.77859778597786</v>
      </c>
      <c r="K103" s="200">
        <v>7626</v>
      </c>
      <c r="L103" s="214">
        <f>SUM(K103/F103)</f>
        <v>28.14022140221402</v>
      </c>
      <c r="M103" s="209"/>
      <c r="N103" s="209"/>
      <c r="O103" s="214"/>
      <c r="P103" s="214"/>
      <c r="Q103" s="214"/>
      <c r="R103" s="214"/>
      <c r="S103" s="215"/>
      <c r="T103" s="215"/>
      <c r="U103" s="200">
        <v>2954</v>
      </c>
      <c r="V103" s="214">
        <f>SUM(U103/F103)</f>
        <v>10.900369003690036</v>
      </c>
      <c r="W103" s="200">
        <v>8148</v>
      </c>
      <c r="X103" s="214">
        <f>SUM(W103/F103)</f>
        <v>30.066420664206642</v>
      </c>
      <c r="Y103" s="215"/>
      <c r="Z103" s="215"/>
      <c r="AA103" s="200"/>
      <c r="AB103" s="214"/>
      <c r="AC103" s="200"/>
      <c r="AD103" s="214"/>
      <c r="AE103" s="203">
        <f>SUM(W103/U103)</f>
        <v>2.758293838862559</v>
      </c>
      <c r="AF103" s="215">
        <f>SUM(W103-K103)/K103</f>
        <v>0.06845003933910307</v>
      </c>
      <c r="AG103" s="215">
        <f>SUM(U103-I103)/I103</f>
        <v>0.011297500855871277</v>
      </c>
      <c r="AH103" s="216"/>
      <c r="AI103" s="217"/>
      <c r="AJ103" s="218"/>
      <c r="AK103" s="218"/>
    </row>
    <row r="104" spans="9:31" ht="15.75">
      <c r="I104" s="200"/>
      <c r="J104" s="214"/>
      <c r="K104" s="200"/>
      <c r="L104" s="214"/>
      <c r="M104" s="215"/>
      <c r="N104" s="215"/>
      <c r="O104" s="200"/>
      <c r="P104" s="214"/>
      <c r="Q104" s="200"/>
      <c r="R104" s="214"/>
      <c r="S104" s="215"/>
      <c r="T104" s="215"/>
      <c r="U104" s="200"/>
      <c r="V104" s="214"/>
      <c r="W104" s="200"/>
      <c r="Y104" s="203"/>
      <c r="Z104" s="215"/>
      <c r="AA104" s="215"/>
      <c r="AC104" s="217"/>
      <c r="AD104" s="218"/>
      <c r="AE104" s="218"/>
    </row>
    <row r="105" spans="1:31" s="200" customFormat="1" ht="15.75">
      <c r="A105" s="210"/>
      <c r="J105" s="214"/>
      <c r="L105" s="214"/>
      <c r="M105" s="215"/>
      <c r="N105" s="215"/>
      <c r="P105" s="214"/>
      <c r="R105" s="214"/>
      <c r="S105" s="215"/>
      <c r="T105" s="215"/>
      <c r="V105" s="214"/>
      <c r="X105" s="214"/>
      <c r="Y105" s="203"/>
      <c r="Z105" s="215"/>
      <c r="AA105" s="215"/>
      <c r="AB105" s="215"/>
      <c r="AC105" s="217"/>
      <c r="AD105" s="218"/>
      <c r="AE105" s="2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2005-11-30T19:36:43Z</dcterms:created>
  <dcterms:modified xsi:type="dcterms:W3CDTF">2005-12-07T16:21:50Z</dcterms:modified>
  <cp:category/>
  <cp:version/>
  <cp:contentType/>
  <cp:contentStatus/>
</cp:coreProperties>
</file>