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Montgomery Activity Centers" sheetId="1" r:id="rId1"/>
    <sheet name="Montgomery Local Centers" sheetId="2" r:id="rId2"/>
  </sheets>
  <definedNames/>
  <calcPr fullCalcOnLoad="1"/>
</workbook>
</file>

<file path=xl/sharedStrings.xml><?xml version="1.0" encoding="utf-8"?>
<sst xmlns="http://schemas.openxmlformats.org/spreadsheetml/2006/main" count="191" uniqueCount="123">
  <si>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</si>
  <si>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</si>
  <si>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</si>
  <si>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</si>
  <si>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</si>
  <si>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</si>
  <si>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</si>
  <si>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</si>
  <si>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</si>
  <si>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</si>
  <si>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</si>
  <si>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</si>
  <si>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</si>
  <si>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</si>
  <si>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</si>
  <si>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</si>
  <si>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</si>
  <si>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</si>
  <si>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</si>
  <si>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</si>
  <si>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</si>
  <si>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</si>
  <si>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</si>
  <si>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</si>
  <si>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</si>
  <si>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</si>
  <si>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</si>
  <si>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</si>
  <si>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</si>
  <si>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</si>
  <si>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</si>
  <si>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</si>
  <si>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</si>
  <si>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</si>
  <si>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</si>
  <si>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</si>
  <si>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</si>
  <si>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</si>
  <si>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</si>
  <si>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</si>
  <si>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</si>
  <si>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</si>
  <si>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</si>
  <si>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</si>
  <si>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</si>
  <si>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</si>
  <si>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</si>
  <si>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</si>
  <si>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</si>
  <si>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</si>
  <si>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</si>
  <si>
    <t>Friendship Heights</t>
  </si>
  <si>
    <t>Montgomery County</t>
  </si>
  <si>
    <t>District of Columbia</t>
  </si>
  <si>
    <t>Revised Round 7.0 Friendship Heights</t>
  </si>
  <si>
    <t>Round 6.1 Friendship Heights</t>
  </si>
  <si>
    <t>Bethesda CBD</t>
  </si>
  <si>
    <t>Revised Round 7.0 Bethesda CBD</t>
  </si>
  <si>
    <t>Round 6.1 Bethesda CBD</t>
  </si>
  <si>
    <t>Silver Spring CBD</t>
  </si>
  <si>
    <t>Revised Round 7.0 Silver Spring CBD</t>
  </si>
  <si>
    <t>Round 6.1 Silver Spring CBD</t>
  </si>
  <si>
    <t>White Flint</t>
  </si>
  <si>
    <t>Revised Round 7.0 White Flint</t>
  </si>
  <si>
    <t>Round 6.1 White Flint</t>
  </si>
  <si>
    <t>Twin Brook</t>
  </si>
  <si>
    <t>Revised Round 7.0 Twin Brook</t>
  </si>
  <si>
    <t xml:space="preserve">Round 6.1 Twin Brook </t>
  </si>
  <si>
    <t>NIH</t>
  </si>
  <si>
    <t>Revised Round 7.0 NIH</t>
  </si>
  <si>
    <t>Round 6.1 NIH</t>
  </si>
  <si>
    <t>Revised 7.0 Rock Spring Park</t>
  </si>
  <si>
    <t>Round 6.1 Rock Spring Park</t>
  </si>
  <si>
    <t>Shady Grove/King Farm/Life Sciences Center</t>
  </si>
  <si>
    <t>Revised Round 7.0 Shady Grove</t>
  </si>
  <si>
    <t>Round 6.1 Shady Grove</t>
  </si>
  <si>
    <t>Germantown</t>
  </si>
  <si>
    <t>Revised Round 7.0</t>
  </si>
  <si>
    <t>Round 6.1</t>
  </si>
  <si>
    <t>North Frederick Avenue</t>
  </si>
  <si>
    <t>White Oak</t>
  </si>
  <si>
    <t>Prince George's County</t>
  </si>
  <si>
    <t>Rockville Town Center</t>
  </si>
  <si>
    <t>Local Center ID #</t>
  </si>
  <si>
    <t>Local Center Name</t>
  </si>
  <si>
    <t>AREA (SF)</t>
  </si>
  <si>
    <t>Acres</t>
  </si>
  <si>
    <t>2000 Households</t>
  </si>
  <si>
    <t xml:space="preserve">2000 Gross Household Density </t>
  </si>
  <si>
    <t>2000 Employment</t>
  </si>
  <si>
    <t>2000 Gross Employment Density</t>
  </si>
  <si>
    <t>2005 Households</t>
  </si>
  <si>
    <t xml:space="preserve">2005 Gross Household Density </t>
  </si>
  <si>
    <t>2005 Employment</t>
  </si>
  <si>
    <t>2005 Gross Employment Density</t>
  </si>
  <si>
    <t>2025 Households</t>
  </si>
  <si>
    <t>2025 Gross Household Density</t>
  </si>
  <si>
    <t>2025 Employment</t>
  </si>
  <si>
    <t>2025 Gross Employment Density</t>
  </si>
  <si>
    <t>2030 Households</t>
  </si>
  <si>
    <t>2030 Gross Household Density</t>
  </si>
  <si>
    <t>2030 Employment</t>
  </si>
  <si>
    <t>2030 Gross Employment Density</t>
  </si>
  <si>
    <t>2025 Jobs to Households Ratio</t>
  </si>
  <si>
    <t>% Employment Growth 2000 - 2025</t>
  </si>
  <si>
    <t>% Households Growth 2000 - 2025</t>
  </si>
  <si>
    <t>% Commercial Buildout 2025</t>
  </si>
  <si>
    <t>2030 Jobs to Households Ratio</t>
  </si>
  <si>
    <t>% Employment Growth 2000 - 2030</t>
  </si>
  <si>
    <t>% Households Growth 2000 - 2030</t>
  </si>
  <si>
    <t>% Commercial Buildout 2030</t>
  </si>
  <si>
    <t xml:space="preserve">Clarksburg </t>
  </si>
  <si>
    <t>Revised Round 7.0 Clarksburg</t>
  </si>
  <si>
    <t>Round 6.1 Clarksburg</t>
  </si>
  <si>
    <t xml:space="preserve">Damascus </t>
  </si>
  <si>
    <t>Revised Round 7.0 Damascus</t>
  </si>
  <si>
    <t>Round 6.1 Damascus</t>
  </si>
  <si>
    <t xml:space="preserve">Olney </t>
  </si>
  <si>
    <t>Revised Round 7.0 Olney</t>
  </si>
  <si>
    <t>Round 6.1 Olney</t>
  </si>
  <si>
    <t xml:space="preserve">Tower Oak </t>
  </si>
  <si>
    <t>Revised Round 7.0 Tower Oak</t>
  </si>
  <si>
    <t>Round 6.1 Tower Oak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</si>
</sst>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9" fontId="6" fillId="0" borderId="7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/>
    </xf>
    <xf numFmtId="9" fontId="6" fillId="0" borderId="7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8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9" fontId="6" fillId="0" borderId="7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9" fontId="6" fillId="0" borderId="7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/>
    </xf>
    <xf numFmtId="9" fontId="3" fillId="3" borderId="0" xfId="0" applyNumberFormat="1" applyFont="1" applyFill="1" applyAlignment="1">
      <alignment/>
    </xf>
    <xf numFmtId="9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1" fontId="4" fillId="3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/>
    </xf>
    <xf numFmtId="9" fontId="4" fillId="4" borderId="7" xfId="0" applyNumberFormat="1" applyFont="1" applyFill="1" applyBorder="1" applyAlignment="1">
      <alignment/>
    </xf>
    <xf numFmtId="9" fontId="4" fillId="4" borderId="0" xfId="0" applyNumberFormat="1" applyFont="1" applyFill="1" applyAlignment="1">
      <alignment/>
    </xf>
    <xf numFmtId="3" fontId="3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/>
    </xf>
    <xf numFmtId="9" fontId="4" fillId="3" borderId="7" xfId="0" applyNumberFormat="1" applyFont="1" applyFill="1" applyBorder="1" applyAlignment="1">
      <alignment/>
    </xf>
    <xf numFmtId="9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64" fontId="4" fillId="3" borderId="0" xfId="0" applyNumberFormat="1" applyFont="1" applyFill="1" applyAlignment="1">
      <alignment/>
    </xf>
    <xf numFmtId="164" fontId="4" fillId="3" borderId="8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9" fontId="3" fillId="0" borderId="7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65" fontId="3" fillId="0" borderId="0" xfId="0" applyNumberFormat="1" applyFont="1" applyBorder="1" applyAlignment="1">
      <alignment/>
    </xf>
    <xf numFmtId="9" fontId="3" fillId="0" borderId="7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9" fontId="4" fillId="0" borderId="7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9" fontId="4" fillId="0" borderId="7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/>
    </xf>
    <xf numFmtId="9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9" fontId="3" fillId="0" borderId="9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3" fillId="0" borderId="9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9" fontId="4" fillId="0" borderId="11" xfId="0" applyNumberFormat="1" applyFont="1" applyFill="1" applyBorder="1" applyAlignment="1">
      <alignment/>
    </xf>
    <xf numFmtId="9" fontId="4" fillId="0" borderId="9" xfId="0" applyNumberFormat="1" applyFont="1" applyFill="1" applyBorder="1" applyAlignment="1">
      <alignment/>
    </xf>
    <xf numFmtId="1" fontId="3" fillId="0" borderId="9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9" fontId="4" fillId="0" borderId="11" xfId="0" applyNumberFormat="1" applyFont="1" applyFill="1" applyBorder="1" applyAlignment="1">
      <alignment/>
    </xf>
    <xf numFmtId="9" fontId="4" fillId="0" borderId="9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164" fontId="4" fillId="0" borderId="12" xfId="0" applyNumberFormat="1" applyFont="1" applyBorder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9" fontId="0" fillId="0" borderId="9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64" fontId="0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2" fillId="5" borderId="0" xfId="0" applyFont="1" applyFill="1" applyAlignment="1">
      <alignment horizontal="center"/>
    </xf>
    <xf numFmtId="9" fontId="0" fillId="5" borderId="0" xfId="0" applyNumberFormat="1" applyFont="1" applyFill="1" applyAlignment="1">
      <alignment/>
    </xf>
    <xf numFmtId="9" fontId="0" fillId="5" borderId="0" xfId="0" applyNumberFormat="1" applyFont="1" applyFill="1" applyBorder="1" applyAlignment="1">
      <alignment/>
    </xf>
    <xf numFmtId="9" fontId="0" fillId="5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9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9" fontId="6" fillId="5" borderId="7" xfId="0" applyNumberFormat="1" applyFont="1" applyFill="1" applyBorder="1" applyAlignment="1">
      <alignment horizontal="center"/>
    </xf>
    <xf numFmtId="9" fontId="6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9" fontId="8" fillId="3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9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0" fontId="8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29"/>
  <sheetViews>
    <sheetView zoomScale="70" zoomScaleNormal="70" workbookViewId="0" topLeftCell="A91">
      <selection activeCell="B6" sqref="B6"/>
    </sheetView>
  </sheetViews>
  <sheetFormatPr defaultColWidth="9.140625" defaultRowHeight="12.75"/>
  <cols>
    <col min="2" max="2" width="26.7109375" style="0" customWidth="1"/>
    <col min="3" max="3" width="18.7109375" style="0" customWidth="1"/>
    <col min="4" max="4" width="9.7109375" style="0" customWidth="1"/>
    <col min="5" max="5" width="12.7109375" style="0" customWidth="1"/>
    <col min="6" max="6" width="6.8515625" style="0" customWidth="1"/>
    <col min="7" max="7" width="7.57421875" style="0" customWidth="1"/>
    <col min="8" max="8" width="14.421875" style="0" customWidth="1"/>
    <col min="9" max="11" width="13.8515625" style="0" customWidth="1"/>
    <col min="12" max="13" width="14.28125" style="0" customWidth="1"/>
    <col min="14" max="15" width="13.8515625" style="0" customWidth="1"/>
    <col min="16" max="16" width="12.7109375" style="0" customWidth="1"/>
    <col min="17" max="17" width="14.00390625" style="0" customWidth="1"/>
    <col min="18" max="19" width="13.8515625" style="0" customWidth="1"/>
    <col min="20" max="20" width="14.421875" style="0" customWidth="1"/>
    <col min="21" max="27" width="14.00390625" style="0" customWidth="1"/>
    <col min="28" max="29" width="0" style="0" hidden="1" customWidth="1"/>
    <col min="30" max="31" width="13.8515625" style="0" customWidth="1"/>
    <col min="32" max="33" width="14.421875" style="0" customWidth="1"/>
    <col min="34" max="34" width="13.8515625" style="0" customWidth="1"/>
    <col min="35" max="35" width="16.140625" style="0" customWidth="1"/>
    <col min="36" max="39" width="13.57421875" style="0" customWidth="1"/>
    <col min="40" max="41" width="15.421875" style="0" customWidth="1"/>
    <col min="42" max="45" width="13.8515625" style="0" customWidth="1"/>
    <col min="46" max="47" width="15.140625" style="0" customWidth="1"/>
    <col min="48" max="49" width="14.00390625" style="0" customWidth="1"/>
    <col min="50" max="50" width="15.28125" style="0" customWidth="1"/>
    <col min="51" max="51" width="15.57421875" style="0" customWidth="1"/>
    <col min="54" max="54" width="7.28125" style="0" customWidth="1"/>
    <col min="56" max="56" width="10.28125" style="0" customWidth="1"/>
    <col min="57" max="57" width="10.7109375" style="0" customWidth="1"/>
  </cols>
  <sheetData>
    <row r="1" spans="1:60" s="22" customFormat="1" ht="103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6" t="s">
        <v>13</v>
      </c>
      <c r="O1" s="10" t="s">
        <v>14</v>
      </c>
      <c r="P1" s="8" t="s">
        <v>15</v>
      </c>
      <c r="Q1" s="11" t="s">
        <v>16</v>
      </c>
      <c r="R1" s="12" t="s">
        <v>17</v>
      </c>
      <c r="S1" s="13" t="s">
        <v>18</v>
      </c>
      <c r="T1" s="2" t="s">
        <v>19</v>
      </c>
      <c r="U1" s="14" t="s">
        <v>20</v>
      </c>
      <c r="V1" s="15" t="s">
        <v>21</v>
      </c>
      <c r="W1" s="15" t="s">
        <v>22</v>
      </c>
      <c r="X1" s="16" t="s">
        <v>23</v>
      </c>
      <c r="Y1" s="14" t="s">
        <v>24</v>
      </c>
      <c r="Z1" s="15" t="s">
        <v>25</v>
      </c>
      <c r="AA1" s="15" t="s">
        <v>26</v>
      </c>
      <c r="AB1" s="17" t="s">
        <v>27</v>
      </c>
      <c r="AC1" s="18" t="s">
        <v>28</v>
      </c>
      <c r="AD1" s="12" t="s">
        <v>29</v>
      </c>
      <c r="AE1" s="13" t="s">
        <v>30</v>
      </c>
      <c r="AF1" s="2" t="s">
        <v>31</v>
      </c>
      <c r="AG1" s="14" t="s">
        <v>32</v>
      </c>
      <c r="AH1" s="15" t="s">
        <v>33</v>
      </c>
      <c r="AI1" s="15" t="s">
        <v>34</v>
      </c>
      <c r="AJ1" s="2" t="s">
        <v>35</v>
      </c>
      <c r="AK1" s="14" t="s">
        <v>36</v>
      </c>
      <c r="AL1" s="15" t="s">
        <v>37</v>
      </c>
      <c r="AM1" s="15" t="s">
        <v>38</v>
      </c>
      <c r="AN1" s="17" t="s">
        <v>39</v>
      </c>
      <c r="AO1" s="18" t="s">
        <v>40</v>
      </c>
      <c r="AP1" s="19" t="s">
        <v>41</v>
      </c>
      <c r="AQ1" s="5" t="s">
        <v>42</v>
      </c>
      <c r="AR1" s="2" t="s">
        <v>43</v>
      </c>
      <c r="AS1" s="20" t="s">
        <v>44</v>
      </c>
      <c r="AT1" s="15" t="s">
        <v>45</v>
      </c>
      <c r="AU1" s="17" t="s">
        <v>46</v>
      </c>
      <c r="AV1" s="2" t="s">
        <v>47</v>
      </c>
      <c r="AW1" s="20" t="s">
        <v>48</v>
      </c>
      <c r="AX1" s="15" t="s">
        <v>49</v>
      </c>
      <c r="AY1" s="21" t="s">
        <v>50</v>
      </c>
      <c r="BC1" s="23"/>
      <c r="BD1" s="24"/>
      <c r="BG1" s="23"/>
      <c r="BH1" s="24"/>
    </row>
    <row r="3" spans="1:54" s="27" customFormat="1" ht="15.75">
      <c r="A3" s="25">
        <v>15</v>
      </c>
      <c r="B3" s="26" t="s">
        <v>51</v>
      </c>
      <c r="C3" s="27" t="s">
        <v>52</v>
      </c>
      <c r="D3" s="28">
        <v>331</v>
      </c>
      <c r="E3" s="29">
        <v>4118297</v>
      </c>
      <c r="F3" s="30"/>
      <c r="G3" s="29">
        <v>94.5</v>
      </c>
      <c r="H3" s="31">
        <v>1</v>
      </c>
      <c r="I3" s="32">
        <v>1</v>
      </c>
      <c r="J3" s="33">
        <v>8272</v>
      </c>
      <c r="K3" s="34">
        <f aca="true" t="shared" si="0" ref="K3:K10">J3*$H3</f>
        <v>8272</v>
      </c>
      <c r="L3" s="35">
        <f aca="true" t="shared" si="1" ref="L3:L10">J3/$G3</f>
        <v>87.53439153439153</v>
      </c>
      <c r="M3" s="36"/>
      <c r="N3" s="33">
        <v>3325</v>
      </c>
      <c r="O3" s="37">
        <f aca="true" t="shared" si="2" ref="O3:O10">N3*$I3</f>
        <v>3325</v>
      </c>
      <c r="P3" s="35"/>
      <c r="Q3" s="38"/>
      <c r="R3" s="39">
        <v>1</v>
      </c>
      <c r="S3" s="40">
        <v>1</v>
      </c>
      <c r="T3" s="33">
        <v>8894</v>
      </c>
      <c r="U3" s="37">
        <f aca="true" t="shared" si="3" ref="U3:U10">T3*R3</f>
        <v>8894</v>
      </c>
      <c r="V3" s="35">
        <f aca="true" t="shared" si="4" ref="V3:V10">T3/$G3</f>
        <v>94.11640211640211</v>
      </c>
      <c r="W3" s="35"/>
      <c r="X3" s="41">
        <v>3325</v>
      </c>
      <c r="Y3" s="37">
        <f aca="true" t="shared" si="5" ref="Y3:Y10">X3*S3</f>
        <v>3325</v>
      </c>
      <c r="Z3" s="42">
        <f aca="true" t="shared" si="6" ref="Z3:Z10">X3/$G3</f>
        <v>35.18518518518518</v>
      </c>
      <c r="AA3" s="35"/>
      <c r="AB3" s="35"/>
      <c r="AC3" s="35"/>
      <c r="AD3" s="39">
        <v>1</v>
      </c>
      <c r="AE3" s="40">
        <v>1</v>
      </c>
      <c r="AF3" s="33">
        <v>11707</v>
      </c>
      <c r="AG3" s="37">
        <f aca="true" t="shared" si="7" ref="AG3:AG10">AF3*AD3</f>
        <v>11707</v>
      </c>
      <c r="AH3" s="35">
        <f aca="true" t="shared" si="8" ref="AH3:AH10">AF3/$G3</f>
        <v>123.88359788359789</v>
      </c>
      <c r="AI3" s="36"/>
      <c r="AJ3" s="33">
        <v>4258</v>
      </c>
      <c r="AK3" s="37">
        <f aca="true" t="shared" si="9" ref="AK3:AK10">AJ3*$I3</f>
        <v>4258</v>
      </c>
      <c r="AL3" s="35">
        <f aca="true" t="shared" si="10" ref="AL3:AL10">AJ3/$G3</f>
        <v>45.05820105820106</v>
      </c>
      <c r="AM3" s="36"/>
      <c r="AN3" s="36">
        <f aca="true" t="shared" si="11" ref="AN3:AN10">AG3/AK3</f>
        <v>2.749412869891968</v>
      </c>
      <c r="AO3" s="43">
        <f aca="true" t="shared" si="12" ref="AO3:AO10">(AG3-K3)/K3</f>
        <v>0.41525628626692457</v>
      </c>
      <c r="AP3" s="44">
        <v>1</v>
      </c>
      <c r="AQ3" s="45">
        <v>1</v>
      </c>
      <c r="AR3" s="27">
        <v>12227</v>
      </c>
      <c r="AS3" s="46">
        <f aca="true" t="shared" si="13" ref="AS3:AS10">AR3*$H3</f>
        <v>12227</v>
      </c>
      <c r="AT3" s="47">
        <f aca="true" t="shared" si="14" ref="AT3:AT10">AR3/$G3</f>
        <v>129.3862433862434</v>
      </c>
      <c r="AU3" s="48"/>
      <c r="AV3" s="27">
        <v>4258</v>
      </c>
      <c r="AW3" s="46">
        <f aca="true" t="shared" si="15" ref="AW3:AW10">AV3*$AQ3</f>
        <v>4258</v>
      </c>
      <c r="AX3" s="47">
        <f aca="true" t="shared" si="16" ref="AX3:AX10">AV3/$G3</f>
        <v>45.05820105820106</v>
      </c>
      <c r="AY3" s="49"/>
      <c r="AZ3"/>
      <c r="BA3"/>
      <c r="BB3"/>
    </row>
    <row r="4" spans="1:54" s="27" customFormat="1" ht="15.75">
      <c r="A4" s="50"/>
      <c r="C4" s="27" t="s">
        <v>52</v>
      </c>
      <c r="D4" s="28">
        <v>330</v>
      </c>
      <c r="E4" s="29">
        <v>3392929</v>
      </c>
      <c r="F4" s="30"/>
      <c r="G4" s="29">
        <v>77.9</v>
      </c>
      <c r="H4" s="31">
        <v>1</v>
      </c>
      <c r="I4" s="32">
        <v>1</v>
      </c>
      <c r="J4" s="33">
        <v>28</v>
      </c>
      <c r="K4" s="34">
        <f t="shared" si="0"/>
        <v>28</v>
      </c>
      <c r="L4" s="35">
        <f t="shared" si="1"/>
        <v>0.3594351732991014</v>
      </c>
      <c r="M4" s="36"/>
      <c r="N4" s="33">
        <v>277</v>
      </c>
      <c r="O4" s="37">
        <f t="shared" si="2"/>
        <v>277</v>
      </c>
      <c r="P4" s="35"/>
      <c r="Q4" s="38"/>
      <c r="R4" s="39">
        <v>1</v>
      </c>
      <c r="S4" s="40">
        <v>1</v>
      </c>
      <c r="T4" s="33">
        <v>27</v>
      </c>
      <c r="U4" s="37">
        <f t="shared" si="3"/>
        <v>27</v>
      </c>
      <c r="V4" s="35">
        <f t="shared" si="4"/>
        <v>0.3465982028241335</v>
      </c>
      <c r="W4" s="35"/>
      <c r="X4" s="41">
        <v>281</v>
      </c>
      <c r="Y4" s="37">
        <f t="shared" si="5"/>
        <v>281</v>
      </c>
      <c r="Z4" s="42">
        <f t="shared" si="6"/>
        <v>3.6071887034659817</v>
      </c>
      <c r="AA4" s="35"/>
      <c r="AB4" s="35"/>
      <c r="AC4" s="35"/>
      <c r="AD4" s="39">
        <v>1</v>
      </c>
      <c r="AE4" s="40">
        <v>1</v>
      </c>
      <c r="AF4" s="33">
        <v>27</v>
      </c>
      <c r="AG4" s="37">
        <f t="shared" si="7"/>
        <v>27</v>
      </c>
      <c r="AH4" s="35">
        <f t="shared" si="8"/>
        <v>0.3465982028241335</v>
      </c>
      <c r="AI4" s="36"/>
      <c r="AJ4" s="33">
        <v>291</v>
      </c>
      <c r="AK4" s="37">
        <f t="shared" si="9"/>
        <v>291</v>
      </c>
      <c r="AL4" s="35">
        <f t="shared" si="10"/>
        <v>3.735558408215661</v>
      </c>
      <c r="AM4" s="36"/>
      <c r="AN4" s="36">
        <f t="shared" si="11"/>
        <v>0.09278350515463918</v>
      </c>
      <c r="AO4" s="43">
        <f t="shared" si="12"/>
        <v>-0.03571428571428571</v>
      </c>
      <c r="AP4" s="44">
        <v>1</v>
      </c>
      <c r="AQ4" s="45">
        <v>1</v>
      </c>
      <c r="AR4" s="27">
        <v>27</v>
      </c>
      <c r="AS4" s="46">
        <f t="shared" si="13"/>
        <v>27</v>
      </c>
      <c r="AT4" s="47">
        <f t="shared" si="14"/>
        <v>0.3465982028241335</v>
      </c>
      <c r="AU4" s="48"/>
      <c r="AV4" s="27">
        <v>313</v>
      </c>
      <c r="AW4" s="46">
        <f t="shared" si="15"/>
        <v>313</v>
      </c>
      <c r="AX4" s="47">
        <f t="shared" si="16"/>
        <v>4.017971758664955</v>
      </c>
      <c r="AY4" s="49"/>
      <c r="AZ4"/>
      <c r="BA4"/>
      <c r="BB4"/>
    </row>
    <row r="5" spans="1:54" s="27" customFormat="1" ht="15.75">
      <c r="A5" s="50"/>
      <c r="C5" s="27" t="s">
        <v>53</v>
      </c>
      <c r="D5" s="28">
        <v>204</v>
      </c>
      <c r="E5" s="29">
        <v>5256503</v>
      </c>
      <c r="F5" s="30"/>
      <c r="G5" s="29">
        <v>120.7</v>
      </c>
      <c r="H5" s="31">
        <v>1</v>
      </c>
      <c r="I5" s="32">
        <v>1</v>
      </c>
      <c r="J5" s="33">
        <v>2449</v>
      </c>
      <c r="K5" s="34">
        <f t="shared" si="0"/>
        <v>2449</v>
      </c>
      <c r="L5" s="35">
        <f t="shared" si="1"/>
        <v>20.289975144987572</v>
      </c>
      <c r="M5" s="36"/>
      <c r="N5" s="33">
        <v>588</v>
      </c>
      <c r="O5" s="37">
        <f t="shared" si="2"/>
        <v>588</v>
      </c>
      <c r="P5" s="35"/>
      <c r="Q5" s="38"/>
      <c r="R5" s="39">
        <v>1</v>
      </c>
      <c r="S5" s="40">
        <v>1</v>
      </c>
      <c r="T5" s="33">
        <v>2540</v>
      </c>
      <c r="U5" s="37">
        <f t="shared" si="3"/>
        <v>2540</v>
      </c>
      <c r="V5" s="35">
        <f t="shared" si="4"/>
        <v>21.04391052195526</v>
      </c>
      <c r="W5" s="35"/>
      <c r="X5" s="41">
        <v>560</v>
      </c>
      <c r="Y5" s="37">
        <f t="shared" si="5"/>
        <v>560</v>
      </c>
      <c r="Z5" s="42">
        <f t="shared" si="6"/>
        <v>4.63960231980116</v>
      </c>
      <c r="AA5" s="35"/>
      <c r="AB5" s="35"/>
      <c r="AC5" s="35"/>
      <c r="AD5" s="39">
        <v>1</v>
      </c>
      <c r="AE5" s="40">
        <v>1</v>
      </c>
      <c r="AF5" s="33">
        <v>2504</v>
      </c>
      <c r="AG5" s="37">
        <f t="shared" si="7"/>
        <v>2504</v>
      </c>
      <c r="AH5" s="35">
        <f t="shared" si="8"/>
        <v>20.745650372825185</v>
      </c>
      <c r="AI5" s="36"/>
      <c r="AJ5" s="33">
        <v>738</v>
      </c>
      <c r="AK5" s="37">
        <f t="shared" si="9"/>
        <v>738</v>
      </c>
      <c r="AL5" s="35">
        <f t="shared" si="10"/>
        <v>6.114333057166529</v>
      </c>
      <c r="AM5" s="36"/>
      <c r="AN5" s="36">
        <f t="shared" si="11"/>
        <v>3.392953929539295</v>
      </c>
      <c r="AO5" s="43">
        <f t="shared" si="12"/>
        <v>0.022458146182115148</v>
      </c>
      <c r="AP5" s="44">
        <v>1</v>
      </c>
      <c r="AQ5" s="45">
        <v>1</v>
      </c>
      <c r="AR5" s="27">
        <v>2548</v>
      </c>
      <c r="AS5" s="46">
        <f t="shared" si="13"/>
        <v>2548</v>
      </c>
      <c r="AT5" s="47">
        <f t="shared" si="14"/>
        <v>21.110190555095276</v>
      </c>
      <c r="AU5" s="48"/>
      <c r="AV5" s="27">
        <v>750</v>
      </c>
      <c r="AW5" s="46">
        <f t="shared" si="15"/>
        <v>750</v>
      </c>
      <c r="AX5" s="47">
        <f t="shared" si="16"/>
        <v>6.2137531068765535</v>
      </c>
      <c r="AY5" s="49"/>
      <c r="AZ5"/>
      <c r="BA5"/>
      <c r="BB5"/>
    </row>
    <row r="6" spans="1:54" s="27" customFormat="1" ht="15.75">
      <c r="A6" s="50"/>
      <c r="C6" s="27" t="s">
        <v>53</v>
      </c>
      <c r="D6" s="28">
        <v>201</v>
      </c>
      <c r="E6" s="29">
        <v>2902466</v>
      </c>
      <c r="F6" s="30"/>
      <c r="G6" s="29">
        <v>66.6</v>
      </c>
      <c r="H6" s="31">
        <v>1</v>
      </c>
      <c r="I6" s="32">
        <v>1</v>
      </c>
      <c r="J6" s="33">
        <v>2991</v>
      </c>
      <c r="K6" s="34">
        <f t="shared" si="0"/>
        <v>2991</v>
      </c>
      <c r="L6" s="35">
        <f t="shared" si="1"/>
        <v>44.90990990990991</v>
      </c>
      <c r="M6" s="36"/>
      <c r="N6" s="33">
        <v>274</v>
      </c>
      <c r="O6" s="37">
        <f t="shared" si="2"/>
        <v>274</v>
      </c>
      <c r="P6" s="35"/>
      <c r="Q6" s="38"/>
      <c r="R6" s="39">
        <v>1</v>
      </c>
      <c r="S6" s="40">
        <v>1</v>
      </c>
      <c r="T6" s="51">
        <v>2820</v>
      </c>
      <c r="U6" s="37">
        <f t="shared" si="3"/>
        <v>2820</v>
      </c>
      <c r="V6" s="35">
        <f t="shared" si="4"/>
        <v>42.34234234234235</v>
      </c>
      <c r="W6" s="35"/>
      <c r="X6" s="41">
        <v>261</v>
      </c>
      <c r="Y6" s="37">
        <f t="shared" si="5"/>
        <v>261</v>
      </c>
      <c r="Z6" s="42">
        <f t="shared" si="6"/>
        <v>3.9189189189189193</v>
      </c>
      <c r="AA6" s="35"/>
      <c r="AB6" s="35"/>
      <c r="AC6" s="35"/>
      <c r="AD6" s="39">
        <v>1</v>
      </c>
      <c r="AE6" s="40">
        <v>1</v>
      </c>
      <c r="AF6" s="33">
        <v>2780</v>
      </c>
      <c r="AG6" s="37">
        <f t="shared" si="7"/>
        <v>2780</v>
      </c>
      <c r="AH6" s="35">
        <f t="shared" si="8"/>
        <v>41.74174174174175</v>
      </c>
      <c r="AI6" s="36"/>
      <c r="AJ6" s="33">
        <v>666</v>
      </c>
      <c r="AK6" s="37">
        <f t="shared" si="9"/>
        <v>666</v>
      </c>
      <c r="AL6" s="35">
        <f t="shared" si="10"/>
        <v>10</v>
      </c>
      <c r="AM6" s="36"/>
      <c r="AN6" s="36">
        <f t="shared" si="11"/>
        <v>4.1741741741741745</v>
      </c>
      <c r="AO6" s="43">
        <f t="shared" si="12"/>
        <v>-0.07054496823804747</v>
      </c>
      <c r="AP6" s="44">
        <v>1</v>
      </c>
      <c r="AQ6" s="45">
        <v>1</v>
      </c>
      <c r="AR6" s="27">
        <v>2830</v>
      </c>
      <c r="AS6" s="46">
        <f t="shared" si="13"/>
        <v>2830</v>
      </c>
      <c r="AT6" s="47">
        <f t="shared" si="14"/>
        <v>42.492492492492495</v>
      </c>
      <c r="AU6" s="48"/>
      <c r="AV6" s="27">
        <v>677</v>
      </c>
      <c r="AW6" s="46">
        <f t="shared" si="15"/>
        <v>677</v>
      </c>
      <c r="AX6" s="47">
        <f t="shared" si="16"/>
        <v>10.165165165165167</v>
      </c>
      <c r="AY6" s="49"/>
      <c r="AZ6"/>
      <c r="BA6"/>
      <c r="BB6"/>
    </row>
    <row r="7" spans="1:54" s="27" customFormat="1" ht="15.75">
      <c r="A7" s="50"/>
      <c r="C7" s="27" t="s">
        <v>53</v>
      </c>
      <c r="D7" s="28">
        <v>203</v>
      </c>
      <c r="E7" s="29">
        <v>4714733</v>
      </c>
      <c r="F7" s="30"/>
      <c r="G7" s="29">
        <v>108.2</v>
      </c>
      <c r="H7" s="31">
        <v>1</v>
      </c>
      <c r="I7" s="32">
        <v>1</v>
      </c>
      <c r="J7" s="33">
        <v>491</v>
      </c>
      <c r="K7" s="34">
        <f t="shared" si="0"/>
        <v>491</v>
      </c>
      <c r="L7" s="35">
        <f t="shared" si="1"/>
        <v>4.5378927911275415</v>
      </c>
      <c r="M7" s="36"/>
      <c r="N7" s="33">
        <v>1723</v>
      </c>
      <c r="O7" s="37">
        <f t="shared" si="2"/>
        <v>1723</v>
      </c>
      <c r="P7" s="35"/>
      <c r="Q7" s="38"/>
      <c r="R7" s="39">
        <v>1</v>
      </c>
      <c r="S7" s="40">
        <v>1</v>
      </c>
      <c r="T7" s="51">
        <v>463</v>
      </c>
      <c r="U7" s="37">
        <f t="shared" si="3"/>
        <v>463</v>
      </c>
      <c r="V7" s="35">
        <f t="shared" si="4"/>
        <v>4.279112754158965</v>
      </c>
      <c r="W7" s="35"/>
      <c r="X7" s="41">
        <v>1641</v>
      </c>
      <c r="Y7" s="37">
        <f t="shared" si="5"/>
        <v>1641</v>
      </c>
      <c r="Z7" s="42">
        <f t="shared" si="6"/>
        <v>15.166358595194085</v>
      </c>
      <c r="AA7" s="35"/>
      <c r="AB7" s="35"/>
      <c r="AC7" s="35"/>
      <c r="AD7" s="39">
        <v>1</v>
      </c>
      <c r="AE7" s="40">
        <v>1</v>
      </c>
      <c r="AF7" s="33">
        <v>457</v>
      </c>
      <c r="AG7" s="37">
        <f t="shared" si="7"/>
        <v>457</v>
      </c>
      <c r="AH7" s="35">
        <f t="shared" si="8"/>
        <v>4.22365988909427</v>
      </c>
      <c r="AI7" s="36"/>
      <c r="AJ7" s="33">
        <v>1787</v>
      </c>
      <c r="AK7" s="37">
        <f t="shared" si="9"/>
        <v>1787</v>
      </c>
      <c r="AL7" s="35">
        <f t="shared" si="10"/>
        <v>16.515711645101664</v>
      </c>
      <c r="AM7" s="36"/>
      <c r="AN7" s="36">
        <f t="shared" si="11"/>
        <v>0.2557358701734751</v>
      </c>
      <c r="AO7" s="43">
        <f t="shared" si="12"/>
        <v>-0.06924643584521385</v>
      </c>
      <c r="AP7" s="44">
        <v>1</v>
      </c>
      <c r="AQ7" s="45">
        <v>1</v>
      </c>
      <c r="AR7" s="27">
        <v>465</v>
      </c>
      <c r="AS7" s="46">
        <f t="shared" si="13"/>
        <v>465</v>
      </c>
      <c r="AT7" s="47">
        <f t="shared" si="14"/>
        <v>4.297597042513863</v>
      </c>
      <c r="AU7" s="48"/>
      <c r="AV7" s="27">
        <v>1816</v>
      </c>
      <c r="AW7" s="46">
        <f t="shared" si="15"/>
        <v>1816</v>
      </c>
      <c r="AX7" s="47">
        <f t="shared" si="16"/>
        <v>16.78373382624769</v>
      </c>
      <c r="AY7" s="49"/>
      <c r="AZ7"/>
      <c r="BA7"/>
      <c r="BB7"/>
    </row>
    <row r="8" spans="1:54" s="27" customFormat="1" ht="15.75">
      <c r="A8" s="50"/>
      <c r="C8" s="27" t="s">
        <v>53</v>
      </c>
      <c r="D8" s="28">
        <v>202</v>
      </c>
      <c r="E8" s="29">
        <v>1895389</v>
      </c>
      <c r="F8" s="30"/>
      <c r="G8" s="29">
        <v>43.5</v>
      </c>
      <c r="H8" s="31">
        <v>1</v>
      </c>
      <c r="I8" s="32">
        <v>1</v>
      </c>
      <c r="J8" s="33">
        <v>1914</v>
      </c>
      <c r="K8" s="34">
        <f t="shared" si="0"/>
        <v>1914</v>
      </c>
      <c r="L8" s="35">
        <f t="shared" si="1"/>
        <v>44</v>
      </c>
      <c r="M8" s="36"/>
      <c r="N8" s="33">
        <v>154</v>
      </c>
      <c r="O8" s="37">
        <f t="shared" si="2"/>
        <v>154</v>
      </c>
      <c r="P8" s="35"/>
      <c r="Q8" s="38"/>
      <c r="R8" s="39">
        <v>1</v>
      </c>
      <c r="S8" s="40">
        <v>1</v>
      </c>
      <c r="T8" s="51">
        <v>1805</v>
      </c>
      <c r="U8" s="37">
        <f t="shared" si="3"/>
        <v>1805</v>
      </c>
      <c r="V8" s="35">
        <f t="shared" si="4"/>
        <v>41.49425287356322</v>
      </c>
      <c r="W8" s="35"/>
      <c r="X8" s="41">
        <v>147</v>
      </c>
      <c r="Y8" s="37">
        <f t="shared" si="5"/>
        <v>147</v>
      </c>
      <c r="Z8" s="42">
        <f t="shared" si="6"/>
        <v>3.3793103448275863</v>
      </c>
      <c r="AA8" s="35"/>
      <c r="AB8" s="35"/>
      <c r="AC8" s="35"/>
      <c r="AD8" s="39">
        <v>1</v>
      </c>
      <c r="AE8" s="40">
        <v>1</v>
      </c>
      <c r="AF8" s="33">
        <v>1779</v>
      </c>
      <c r="AG8" s="37">
        <f t="shared" si="7"/>
        <v>1779</v>
      </c>
      <c r="AH8" s="35">
        <f t="shared" si="8"/>
        <v>40.89655172413793</v>
      </c>
      <c r="AI8" s="36"/>
      <c r="AJ8" s="33">
        <v>161</v>
      </c>
      <c r="AK8" s="37">
        <f t="shared" si="9"/>
        <v>161</v>
      </c>
      <c r="AL8" s="35">
        <f t="shared" si="10"/>
        <v>3.7011494252873565</v>
      </c>
      <c r="AM8" s="36"/>
      <c r="AN8" s="36">
        <f t="shared" si="11"/>
        <v>11.049689440993788</v>
      </c>
      <c r="AO8" s="43">
        <f t="shared" si="12"/>
        <v>-0.07053291536050156</v>
      </c>
      <c r="AP8" s="44">
        <v>1</v>
      </c>
      <c r="AQ8" s="45">
        <v>1</v>
      </c>
      <c r="AR8" s="27">
        <v>1811</v>
      </c>
      <c r="AS8" s="46">
        <f t="shared" si="13"/>
        <v>1811</v>
      </c>
      <c r="AT8" s="47">
        <f t="shared" si="14"/>
        <v>41.632183908045974</v>
      </c>
      <c r="AU8" s="48"/>
      <c r="AV8" s="27">
        <v>164</v>
      </c>
      <c r="AW8" s="46">
        <f t="shared" si="15"/>
        <v>164</v>
      </c>
      <c r="AX8" s="47">
        <f t="shared" si="16"/>
        <v>3.7701149425287355</v>
      </c>
      <c r="AY8" s="49"/>
      <c r="AZ8"/>
      <c r="BA8"/>
      <c r="BB8"/>
    </row>
    <row r="9" spans="1:54" s="27" customFormat="1" ht="15.75">
      <c r="A9" s="50"/>
      <c r="C9" s="27" t="s">
        <v>53</v>
      </c>
      <c r="D9" s="28">
        <v>207</v>
      </c>
      <c r="E9" s="29">
        <v>5162090</v>
      </c>
      <c r="F9" s="30"/>
      <c r="G9" s="29">
        <v>118.5</v>
      </c>
      <c r="H9" s="31">
        <v>1</v>
      </c>
      <c r="I9" s="32">
        <v>1</v>
      </c>
      <c r="J9" s="33">
        <v>1365</v>
      </c>
      <c r="K9" s="34">
        <f t="shared" si="0"/>
        <v>1365</v>
      </c>
      <c r="L9" s="35">
        <f t="shared" si="1"/>
        <v>11.518987341772151</v>
      </c>
      <c r="M9" s="36"/>
      <c r="N9" s="33">
        <v>121</v>
      </c>
      <c r="O9" s="37">
        <f t="shared" si="2"/>
        <v>121</v>
      </c>
      <c r="P9" s="35"/>
      <c r="Q9" s="38"/>
      <c r="R9" s="39">
        <v>1</v>
      </c>
      <c r="S9" s="40">
        <v>1</v>
      </c>
      <c r="T9" s="51">
        <v>1300</v>
      </c>
      <c r="U9" s="37">
        <f t="shared" si="3"/>
        <v>1300</v>
      </c>
      <c r="V9" s="35">
        <f t="shared" si="4"/>
        <v>10.970464135021096</v>
      </c>
      <c r="W9" s="35"/>
      <c r="X9" s="41">
        <v>156</v>
      </c>
      <c r="Y9" s="37">
        <f t="shared" si="5"/>
        <v>156</v>
      </c>
      <c r="Z9" s="42">
        <f t="shared" si="6"/>
        <v>1.3164556962025316</v>
      </c>
      <c r="AA9" s="35"/>
      <c r="AB9" s="35"/>
      <c r="AC9" s="35"/>
      <c r="AD9" s="39">
        <v>1</v>
      </c>
      <c r="AE9" s="40">
        <v>1</v>
      </c>
      <c r="AF9" s="33">
        <v>1282</v>
      </c>
      <c r="AG9" s="37">
        <f t="shared" si="7"/>
        <v>1282</v>
      </c>
      <c r="AH9" s="35">
        <f t="shared" si="8"/>
        <v>10.818565400843882</v>
      </c>
      <c r="AI9" s="36"/>
      <c r="AJ9" s="33">
        <v>170</v>
      </c>
      <c r="AK9" s="37">
        <f t="shared" si="9"/>
        <v>170</v>
      </c>
      <c r="AL9" s="35">
        <f t="shared" si="10"/>
        <v>1.4345991561181435</v>
      </c>
      <c r="AM9" s="36"/>
      <c r="AN9" s="36">
        <f t="shared" si="11"/>
        <v>7.541176470588235</v>
      </c>
      <c r="AO9" s="43">
        <f t="shared" si="12"/>
        <v>-0.060805860805860805</v>
      </c>
      <c r="AP9" s="44">
        <v>1</v>
      </c>
      <c r="AQ9" s="45">
        <v>1</v>
      </c>
      <c r="AR9" s="27">
        <v>1304</v>
      </c>
      <c r="AS9" s="46">
        <f t="shared" si="13"/>
        <v>1304</v>
      </c>
      <c r="AT9" s="47">
        <f t="shared" si="14"/>
        <v>11.004219409282701</v>
      </c>
      <c r="AU9" s="48"/>
      <c r="AV9" s="27">
        <v>173</v>
      </c>
      <c r="AW9" s="46">
        <f t="shared" si="15"/>
        <v>173</v>
      </c>
      <c r="AX9" s="47">
        <f t="shared" si="16"/>
        <v>1.459915611814346</v>
      </c>
      <c r="AY9" s="49"/>
      <c r="AZ9"/>
      <c r="BA9"/>
      <c r="BB9"/>
    </row>
    <row r="10" spans="1:54" s="27" customFormat="1" ht="15.75">
      <c r="A10" s="50"/>
      <c r="C10" s="27" t="s">
        <v>53</v>
      </c>
      <c r="D10" s="28">
        <v>112</v>
      </c>
      <c r="E10" s="29">
        <v>8295439</v>
      </c>
      <c r="F10" s="30"/>
      <c r="G10" s="29">
        <v>190.4</v>
      </c>
      <c r="H10" s="31">
        <v>1</v>
      </c>
      <c r="I10" s="32">
        <v>1</v>
      </c>
      <c r="J10" s="33">
        <v>1644</v>
      </c>
      <c r="K10" s="34">
        <f t="shared" si="0"/>
        <v>1644</v>
      </c>
      <c r="L10" s="35">
        <f t="shared" si="1"/>
        <v>8.634453781512605</v>
      </c>
      <c r="M10" s="36"/>
      <c r="N10" s="33">
        <v>972</v>
      </c>
      <c r="O10" s="37">
        <f t="shared" si="2"/>
        <v>972</v>
      </c>
      <c r="P10" s="35"/>
      <c r="Q10" s="38"/>
      <c r="R10" s="39">
        <v>1</v>
      </c>
      <c r="S10" s="40">
        <v>1</v>
      </c>
      <c r="T10" s="51">
        <v>1550</v>
      </c>
      <c r="U10" s="37">
        <f t="shared" si="3"/>
        <v>1550</v>
      </c>
      <c r="V10" s="35">
        <f t="shared" si="4"/>
        <v>8.140756302521009</v>
      </c>
      <c r="W10" s="35"/>
      <c r="X10" s="41">
        <v>926</v>
      </c>
      <c r="Y10" s="37">
        <f t="shared" si="5"/>
        <v>926</v>
      </c>
      <c r="Z10" s="42">
        <f t="shared" si="6"/>
        <v>4.86344537815126</v>
      </c>
      <c r="AA10" s="35"/>
      <c r="AB10" s="35"/>
      <c r="AC10" s="35"/>
      <c r="AD10" s="39">
        <v>1</v>
      </c>
      <c r="AE10" s="40">
        <v>1</v>
      </c>
      <c r="AF10" s="33">
        <v>1528</v>
      </c>
      <c r="AG10" s="37">
        <f t="shared" si="7"/>
        <v>1528</v>
      </c>
      <c r="AH10" s="35">
        <f t="shared" si="8"/>
        <v>8.025210084033613</v>
      </c>
      <c r="AI10" s="36"/>
      <c r="AJ10" s="33">
        <v>1016</v>
      </c>
      <c r="AK10" s="37">
        <f t="shared" si="9"/>
        <v>1016</v>
      </c>
      <c r="AL10" s="35">
        <f t="shared" si="10"/>
        <v>5.336134453781512</v>
      </c>
      <c r="AM10" s="36"/>
      <c r="AN10" s="36">
        <f t="shared" si="11"/>
        <v>1.5039370078740157</v>
      </c>
      <c r="AO10" s="43">
        <f t="shared" si="12"/>
        <v>-0.0705596107055961</v>
      </c>
      <c r="AP10" s="44">
        <v>1</v>
      </c>
      <c r="AQ10" s="45">
        <v>1</v>
      </c>
      <c r="AR10" s="27">
        <v>1555</v>
      </c>
      <c r="AS10" s="46">
        <f t="shared" si="13"/>
        <v>1555</v>
      </c>
      <c r="AT10" s="47">
        <f t="shared" si="14"/>
        <v>8.167016806722689</v>
      </c>
      <c r="AU10" s="48"/>
      <c r="AV10" s="27">
        <v>1032</v>
      </c>
      <c r="AW10" s="46">
        <f t="shared" si="15"/>
        <v>1032</v>
      </c>
      <c r="AX10" s="47">
        <f t="shared" si="16"/>
        <v>5.42016806722689</v>
      </c>
      <c r="AY10" s="49"/>
      <c r="AZ10"/>
      <c r="BA10"/>
      <c r="BB10"/>
    </row>
    <row r="11" spans="1:54" s="27" customFormat="1" ht="15.75">
      <c r="A11" s="50"/>
      <c r="D11" s="28"/>
      <c r="E11" s="29"/>
      <c r="F11" s="30"/>
      <c r="G11" s="29"/>
      <c r="H11" s="52"/>
      <c r="I11" s="53"/>
      <c r="J11" s="33"/>
      <c r="K11" s="34"/>
      <c r="L11" s="35"/>
      <c r="M11" s="36"/>
      <c r="N11" s="33"/>
      <c r="O11" s="37"/>
      <c r="P11" s="35"/>
      <c r="Q11" s="38"/>
      <c r="R11" s="54"/>
      <c r="S11" s="55"/>
      <c r="T11" s="33"/>
      <c r="U11" s="35"/>
      <c r="V11" s="35"/>
      <c r="W11" s="35"/>
      <c r="X11" s="41"/>
      <c r="Y11" s="35"/>
      <c r="Z11" s="35"/>
      <c r="AA11" s="35"/>
      <c r="AB11" s="35"/>
      <c r="AC11" s="35"/>
      <c r="AD11" s="54"/>
      <c r="AE11" s="55"/>
      <c r="AF11" s="33"/>
      <c r="AG11" s="37"/>
      <c r="AH11" s="35"/>
      <c r="AI11" s="36"/>
      <c r="AJ11" s="33"/>
      <c r="AK11" s="37"/>
      <c r="AL11" s="35"/>
      <c r="AM11" s="36"/>
      <c r="AN11" s="36"/>
      <c r="AO11" s="43"/>
      <c r="AP11" s="56"/>
      <c r="AQ11" s="57"/>
      <c r="AS11" s="46"/>
      <c r="AT11" s="47"/>
      <c r="AU11" s="48"/>
      <c r="AW11" s="46"/>
      <c r="AX11" s="47"/>
      <c r="AY11" s="49"/>
      <c r="AZ11"/>
      <c r="BA11"/>
      <c r="BB11"/>
    </row>
    <row r="12" spans="1:51" s="59" customFormat="1" ht="15.75">
      <c r="A12" s="58"/>
      <c r="B12" s="59" t="s">
        <v>54</v>
      </c>
      <c r="D12" s="60"/>
      <c r="F12" s="61">
        <f>G12/640</f>
        <v>1.28171875</v>
      </c>
      <c r="G12" s="59">
        <f>SUM(G3:G11)</f>
        <v>820.3000000000001</v>
      </c>
      <c r="H12" s="62"/>
      <c r="I12" s="63"/>
      <c r="J12" s="64">
        <f>SUM(J3:J11)</f>
        <v>19154</v>
      </c>
      <c r="K12" s="65">
        <f>SUM(K3:K11)</f>
        <v>19154</v>
      </c>
      <c r="L12" s="66">
        <f>J12/$G12</f>
        <v>23.34999390466902</v>
      </c>
      <c r="M12" s="67">
        <f>K12/$G14</f>
        <v>23.501840490797544</v>
      </c>
      <c r="N12" s="64">
        <f>SUM(N3:N11)</f>
        <v>7434</v>
      </c>
      <c r="O12" s="65"/>
      <c r="P12" s="66">
        <f>N12/$G12</f>
        <v>9.062538095818603</v>
      </c>
      <c r="Q12" s="68">
        <f>O12/G14</f>
        <v>0</v>
      </c>
      <c r="R12" s="69"/>
      <c r="S12" s="70"/>
      <c r="T12" s="71">
        <f>SUM(T3:T11)</f>
        <v>19399</v>
      </c>
      <c r="U12" s="72">
        <f>SUM(U3:U11)</f>
        <v>19399</v>
      </c>
      <c r="V12" s="66">
        <f>T12/G12</f>
        <v>23.64866512251615</v>
      </c>
      <c r="W12" s="67">
        <f>U12/$G14</f>
        <v>23.80245398773006</v>
      </c>
      <c r="X12" s="71">
        <f>SUM(X3:X11)</f>
        <v>7297</v>
      </c>
      <c r="Y12" s="71">
        <f>SUM(Y3:Y11)</f>
        <v>7297</v>
      </c>
      <c r="Z12" s="66">
        <f>X12/G12</f>
        <v>8.89552602706327</v>
      </c>
      <c r="AA12" s="67">
        <f>Y12/G14</f>
        <v>8.953374233128834</v>
      </c>
      <c r="AB12" s="66"/>
      <c r="AC12" s="66"/>
      <c r="AD12" s="69"/>
      <c r="AE12" s="70"/>
      <c r="AF12" s="64">
        <f>SUM(AF3:AF11)</f>
        <v>22064</v>
      </c>
      <c r="AG12" s="72">
        <f>SUM(AG3:AG11)</f>
        <v>22064</v>
      </c>
      <c r="AH12" s="66">
        <f>AF12/$G12</f>
        <v>26.897476532975737</v>
      </c>
      <c r="AI12" s="67">
        <f>AG12/$G14</f>
        <v>27.07239263803681</v>
      </c>
      <c r="AJ12" s="64">
        <f>SUM(AJ3:AJ11)</f>
        <v>9087</v>
      </c>
      <c r="AK12" s="65"/>
      <c r="AL12" s="66">
        <f>AJ12/$G12</f>
        <v>11.077654516640253</v>
      </c>
      <c r="AM12" s="67">
        <f>AK12/$G14</f>
        <v>0</v>
      </c>
      <c r="AN12" s="67"/>
      <c r="AO12" s="73"/>
      <c r="AP12" s="74"/>
      <c r="AQ12" s="75"/>
      <c r="AR12" s="59">
        <f>SUM(AR3:AR11)</f>
        <v>22767</v>
      </c>
      <c r="AS12" s="76">
        <f>SUM(AS3:AS11)</f>
        <v>22767</v>
      </c>
      <c r="AT12" s="61">
        <f>AR12/$G12</f>
        <v>27.754480068267704</v>
      </c>
      <c r="AU12" s="77">
        <f>AS12/$G14</f>
        <v>27.934969325153375</v>
      </c>
      <c r="AV12" s="59">
        <f>SUM(AV3:AV11)</f>
        <v>9183</v>
      </c>
      <c r="AW12" s="76">
        <f>SUM(AW3:AW10)</f>
        <v>9183</v>
      </c>
      <c r="AX12" s="61">
        <f>AV12/$G12</f>
        <v>11.194684871388516</v>
      </c>
      <c r="AY12" s="78">
        <f>AW12/$G14</f>
        <v>11.267484662576686</v>
      </c>
    </row>
    <row r="13" spans="1:54" s="27" customFormat="1" ht="15.75">
      <c r="A13" s="50"/>
      <c r="D13" s="28"/>
      <c r="E13" s="29"/>
      <c r="F13" s="30"/>
      <c r="G13" s="29"/>
      <c r="H13" s="52"/>
      <c r="I13" s="53"/>
      <c r="J13" s="33"/>
      <c r="K13" s="34"/>
      <c r="L13" s="35"/>
      <c r="M13" s="36"/>
      <c r="N13" s="33"/>
      <c r="O13" s="37"/>
      <c r="P13" s="35"/>
      <c r="Q13" s="38"/>
      <c r="R13" s="54"/>
      <c r="S13" s="55"/>
      <c r="T13" s="33"/>
      <c r="U13" s="35"/>
      <c r="V13" s="35"/>
      <c r="W13" s="35"/>
      <c r="X13" s="41"/>
      <c r="Y13" s="35"/>
      <c r="Z13" s="35"/>
      <c r="AA13" s="35"/>
      <c r="AB13" s="35"/>
      <c r="AC13" s="35"/>
      <c r="AD13" s="54"/>
      <c r="AE13" s="55"/>
      <c r="AF13" s="33"/>
      <c r="AG13" s="37"/>
      <c r="AH13" s="35"/>
      <c r="AI13" s="36"/>
      <c r="AJ13" s="33"/>
      <c r="AK13" s="37"/>
      <c r="AL13" s="35"/>
      <c r="AM13" s="36"/>
      <c r="AN13" s="36"/>
      <c r="AO13" s="43"/>
      <c r="AP13" s="56"/>
      <c r="AQ13" s="57"/>
      <c r="AS13" s="46"/>
      <c r="AT13" s="47"/>
      <c r="AU13" s="36"/>
      <c r="AW13" s="46"/>
      <c r="AX13" s="47"/>
      <c r="AY13" s="49"/>
      <c r="AZ13"/>
      <c r="BA13"/>
      <c r="BB13"/>
    </row>
    <row r="14" spans="1:51" s="26" customFormat="1" ht="15.75">
      <c r="A14" s="50"/>
      <c r="B14" s="26" t="s">
        <v>55</v>
      </c>
      <c r="D14" s="79"/>
      <c r="E14" s="80"/>
      <c r="F14" s="81">
        <v>1.3</v>
      </c>
      <c r="G14" s="80">
        <v>815</v>
      </c>
      <c r="H14" s="82"/>
      <c r="I14" s="83"/>
      <c r="K14" s="84">
        <v>19126</v>
      </c>
      <c r="L14" s="85">
        <v>23</v>
      </c>
      <c r="M14" s="85"/>
      <c r="N14" s="84">
        <v>6544</v>
      </c>
      <c r="O14" s="86"/>
      <c r="P14" s="85">
        <v>8</v>
      </c>
      <c r="Q14" s="87"/>
      <c r="R14" s="88"/>
      <c r="S14" s="89"/>
      <c r="U14" s="85"/>
      <c r="V14" s="85"/>
      <c r="W14" s="85"/>
      <c r="X14" s="86"/>
      <c r="Y14" s="85"/>
      <c r="Z14" s="85"/>
      <c r="AA14" s="85"/>
      <c r="AB14" s="85"/>
      <c r="AC14" s="85"/>
      <c r="AD14" s="88"/>
      <c r="AE14" s="89"/>
      <c r="AG14" s="84">
        <v>25817</v>
      </c>
      <c r="AI14" s="85">
        <v>32</v>
      </c>
      <c r="AJ14" s="84">
        <v>8258</v>
      </c>
      <c r="AK14" s="86"/>
      <c r="AM14" s="85">
        <v>10</v>
      </c>
      <c r="AN14" s="85">
        <v>3.1</v>
      </c>
      <c r="AO14" s="90">
        <v>0.35</v>
      </c>
      <c r="AP14" s="91"/>
      <c r="AQ14" s="82"/>
      <c r="AT14" s="92"/>
      <c r="AU14" s="92"/>
      <c r="AX14" s="92"/>
      <c r="AY14" s="93"/>
    </row>
    <row r="15" ht="13.5" thickBot="1"/>
    <row r="16" s="94" customFormat="1" ht="13.5" thickTop="1"/>
    <row r="17" spans="1:54" s="27" customFormat="1" ht="15.75">
      <c r="A17" s="95">
        <v>17</v>
      </c>
      <c r="B17" s="84" t="s">
        <v>56</v>
      </c>
      <c r="C17" t="s">
        <v>52</v>
      </c>
      <c r="D17" s="96">
        <v>343</v>
      </c>
      <c r="E17" s="96">
        <v>5084895</v>
      </c>
      <c r="F17" s="30"/>
      <c r="G17" s="96">
        <v>116.7</v>
      </c>
      <c r="H17" s="31">
        <v>1</v>
      </c>
      <c r="I17" s="32">
        <v>1</v>
      </c>
      <c r="J17" s="33">
        <v>6498</v>
      </c>
      <c r="K17" s="34">
        <f>J17*$H17</f>
        <v>6498</v>
      </c>
      <c r="L17" s="35">
        <f>J17/$G17</f>
        <v>55.681233933161955</v>
      </c>
      <c r="M17" s="36"/>
      <c r="N17" s="97">
        <v>1956</v>
      </c>
      <c r="O17" s="37">
        <f>N17*$I17</f>
        <v>1956</v>
      </c>
      <c r="P17" s="35"/>
      <c r="Q17" s="38"/>
      <c r="R17" s="39">
        <v>1</v>
      </c>
      <c r="S17" s="40">
        <v>1</v>
      </c>
      <c r="T17" s="97">
        <v>6094</v>
      </c>
      <c r="U17" s="37">
        <f>T17*R17</f>
        <v>6094</v>
      </c>
      <c r="V17" s="35">
        <f>T17/$G17</f>
        <v>52.21936589545844</v>
      </c>
      <c r="W17" s="35"/>
      <c r="X17" s="41">
        <v>2395</v>
      </c>
      <c r="Y17" s="37">
        <f>X17*S17</f>
        <v>2395</v>
      </c>
      <c r="Z17" s="42">
        <f>X17/$G17</f>
        <v>20.522707797772064</v>
      </c>
      <c r="AA17" s="35"/>
      <c r="AB17" s="35"/>
      <c r="AC17" s="35"/>
      <c r="AD17" s="39">
        <v>1</v>
      </c>
      <c r="AE17" s="40">
        <v>1</v>
      </c>
      <c r="AF17" s="97">
        <v>5210</v>
      </c>
      <c r="AG17" s="37">
        <f>AF17*AD17</f>
        <v>5210</v>
      </c>
      <c r="AH17" s="35">
        <f>AF17/$G17</f>
        <v>44.64438731790917</v>
      </c>
      <c r="AI17" s="36"/>
      <c r="AJ17" s="97">
        <v>9858</v>
      </c>
      <c r="AK17" s="37">
        <f>AJ17*$I17</f>
        <v>9858</v>
      </c>
      <c r="AL17" s="35">
        <f>AJ17/$G17</f>
        <v>84.47300771208226</v>
      </c>
      <c r="AM17" s="36"/>
      <c r="AN17" s="36">
        <f>AG17/AK17</f>
        <v>0.5285047677013593</v>
      </c>
      <c r="AO17" s="43">
        <f>(AG17-K17)/K17</f>
        <v>-0.1982148353339489</v>
      </c>
      <c r="AP17" s="44">
        <v>1</v>
      </c>
      <c r="AQ17" s="45">
        <v>1</v>
      </c>
      <c r="AR17">
        <v>6954</v>
      </c>
      <c r="AS17" s="46">
        <f>AR17*$H17</f>
        <v>6954</v>
      </c>
      <c r="AT17" s="47">
        <f>AR17/$G17</f>
        <v>59.588688946015424</v>
      </c>
      <c r="AU17" s="48"/>
      <c r="AV17">
        <v>5310</v>
      </c>
      <c r="AW17" s="46">
        <f>AV17*$AQ17</f>
        <v>5310</v>
      </c>
      <c r="AX17" s="47">
        <f>AV17/$G17</f>
        <v>45.5012853470437</v>
      </c>
      <c r="AY17" s="49"/>
      <c r="AZ17"/>
      <c r="BA17"/>
      <c r="BB17"/>
    </row>
    <row r="18" spans="1:54" s="27" customFormat="1" ht="12.75">
      <c r="A18"/>
      <c r="B18"/>
      <c r="C18" t="s">
        <v>52</v>
      </c>
      <c r="D18" s="96">
        <v>344</v>
      </c>
      <c r="E18" s="96">
        <v>6978908</v>
      </c>
      <c r="F18" s="30"/>
      <c r="G18" s="96">
        <v>160.2</v>
      </c>
      <c r="H18" s="31">
        <v>1</v>
      </c>
      <c r="I18" s="32">
        <v>1</v>
      </c>
      <c r="J18" s="33">
        <v>19727</v>
      </c>
      <c r="K18" s="34">
        <f>J18*$H18</f>
        <v>19727</v>
      </c>
      <c r="L18" s="35">
        <f>J18/$G18</f>
        <v>123.13982521847691</v>
      </c>
      <c r="M18" s="36"/>
      <c r="N18" s="97">
        <v>1933</v>
      </c>
      <c r="O18" s="37">
        <f>N18*$I18</f>
        <v>1933</v>
      </c>
      <c r="P18" s="35"/>
      <c r="Q18" s="38"/>
      <c r="R18" s="39">
        <v>1</v>
      </c>
      <c r="S18" s="40">
        <v>1</v>
      </c>
      <c r="T18" s="97">
        <v>21024</v>
      </c>
      <c r="U18" s="37">
        <f>T18*R18</f>
        <v>21024</v>
      </c>
      <c r="V18" s="35">
        <f>T18/$G18</f>
        <v>131.2359550561798</v>
      </c>
      <c r="W18" s="35"/>
      <c r="X18" s="41">
        <v>2236</v>
      </c>
      <c r="Y18" s="37">
        <f>X18*S18</f>
        <v>2236</v>
      </c>
      <c r="Z18" s="42">
        <f>X18/$G18</f>
        <v>13.957553058676655</v>
      </c>
      <c r="AA18" s="35"/>
      <c r="AB18" s="35"/>
      <c r="AC18" s="35"/>
      <c r="AD18" s="39">
        <v>1</v>
      </c>
      <c r="AE18" s="40">
        <v>1</v>
      </c>
      <c r="AF18" s="97">
        <v>3729</v>
      </c>
      <c r="AG18" s="37">
        <f>AF18*AD18</f>
        <v>3729</v>
      </c>
      <c r="AH18" s="35">
        <f>AF18/$G18</f>
        <v>23.277153558052436</v>
      </c>
      <c r="AI18" s="36"/>
      <c r="AJ18" s="97">
        <v>7367</v>
      </c>
      <c r="AK18" s="37">
        <f>AJ18*$I18</f>
        <v>7367</v>
      </c>
      <c r="AL18" s="35">
        <f>AJ18/$G18</f>
        <v>45.98626716604245</v>
      </c>
      <c r="AM18" s="36"/>
      <c r="AN18" s="36">
        <f>AG18/AK18</f>
        <v>0.5061761911225736</v>
      </c>
      <c r="AO18" s="43">
        <f>(AG18-K18)/K18</f>
        <v>-0.8109697369088051</v>
      </c>
      <c r="AP18" s="44">
        <v>1</v>
      </c>
      <c r="AQ18" s="45">
        <v>1</v>
      </c>
      <c r="AR18">
        <v>25563</v>
      </c>
      <c r="AS18" s="46">
        <f>AR18*$H18</f>
        <v>25563</v>
      </c>
      <c r="AT18" s="47">
        <f>AR18/$G18</f>
        <v>159.56928838951313</v>
      </c>
      <c r="AU18" s="48"/>
      <c r="AV18">
        <v>4279</v>
      </c>
      <c r="AW18" s="46">
        <f>AV18*$AQ18</f>
        <v>4279</v>
      </c>
      <c r="AX18" s="47">
        <f>AV18/$G18</f>
        <v>26.7103620474407</v>
      </c>
      <c r="AY18" s="49"/>
      <c r="AZ18"/>
      <c r="BA18"/>
      <c r="BB18"/>
    </row>
    <row r="19" spans="1:54" s="27" customFormat="1" ht="12.75">
      <c r="A19"/>
      <c r="B19"/>
      <c r="C19" t="s">
        <v>52</v>
      </c>
      <c r="D19" s="96">
        <v>345</v>
      </c>
      <c r="E19" s="96">
        <v>5672772</v>
      </c>
      <c r="F19" s="30"/>
      <c r="G19" s="96">
        <v>130.2</v>
      </c>
      <c r="H19" s="31">
        <v>1</v>
      </c>
      <c r="I19" s="32">
        <v>1</v>
      </c>
      <c r="J19" s="33">
        <v>7199</v>
      </c>
      <c r="K19" s="34">
        <f>J19*$H19</f>
        <v>7199</v>
      </c>
      <c r="L19" s="35">
        <f>J19/$G19</f>
        <v>55.29185867895546</v>
      </c>
      <c r="M19" s="36"/>
      <c r="N19" s="97">
        <v>1952</v>
      </c>
      <c r="O19" s="37">
        <f>N19*$I19</f>
        <v>1952</v>
      </c>
      <c r="P19" s="35"/>
      <c r="Q19" s="38"/>
      <c r="R19" s="39">
        <v>1</v>
      </c>
      <c r="S19" s="40">
        <v>1</v>
      </c>
      <c r="T19" s="97">
        <v>7715</v>
      </c>
      <c r="U19" s="37">
        <f>T19*R19</f>
        <v>7715</v>
      </c>
      <c r="V19" s="35">
        <f>T19/$G19</f>
        <v>59.25499231950845</v>
      </c>
      <c r="W19" s="35"/>
      <c r="X19" s="41">
        <v>2089</v>
      </c>
      <c r="Y19" s="37">
        <f>X19*S19</f>
        <v>2089</v>
      </c>
      <c r="Z19" s="42">
        <f>X19/$G19</f>
        <v>16.044546850998465</v>
      </c>
      <c r="AA19" s="35"/>
      <c r="AB19" s="35"/>
      <c r="AC19" s="35"/>
      <c r="AD19" s="39">
        <v>1</v>
      </c>
      <c r="AE19" s="40">
        <v>1</v>
      </c>
      <c r="AF19" s="97">
        <v>3349</v>
      </c>
      <c r="AG19" s="37">
        <f>AF19*AD19</f>
        <v>3349</v>
      </c>
      <c r="AH19" s="35">
        <f>AF19/$G19</f>
        <v>25.721966205837177</v>
      </c>
      <c r="AI19" s="36"/>
      <c r="AJ19" s="97">
        <v>5827</v>
      </c>
      <c r="AK19" s="37">
        <f>AJ19*$I19</f>
        <v>5827</v>
      </c>
      <c r="AL19" s="35">
        <f>AJ19/$G19</f>
        <v>44.754224270353305</v>
      </c>
      <c r="AM19" s="36"/>
      <c r="AN19" s="36">
        <f>AG19/AK19</f>
        <v>0.5747382872833362</v>
      </c>
      <c r="AO19" s="43">
        <f>(AG19-K19)/K19</f>
        <v>-0.5347964995138214</v>
      </c>
      <c r="AP19" s="44">
        <v>1</v>
      </c>
      <c r="AQ19" s="45">
        <v>1</v>
      </c>
      <c r="AR19">
        <v>9050</v>
      </c>
      <c r="AS19" s="46">
        <f>AR19*$H19</f>
        <v>9050</v>
      </c>
      <c r="AT19" s="47">
        <f>AR19/$G19</f>
        <v>69.50844854070661</v>
      </c>
      <c r="AU19" s="48"/>
      <c r="AV19">
        <v>3349</v>
      </c>
      <c r="AW19" s="46">
        <f>AV19*$AQ19</f>
        <v>3349</v>
      </c>
      <c r="AX19" s="47">
        <f>AV19/$G19</f>
        <v>25.721966205837177</v>
      </c>
      <c r="AY19" s="49"/>
      <c r="AZ19"/>
      <c r="BA19"/>
      <c r="BB19"/>
    </row>
    <row r="20" spans="1:51" s="84" customFormat="1" ht="15.75">
      <c r="A20" s="98"/>
      <c r="D20" s="99"/>
      <c r="E20" s="100"/>
      <c r="F20" s="101"/>
      <c r="G20" s="100"/>
      <c r="H20" s="83"/>
      <c r="I20" s="83"/>
      <c r="K20" s="102"/>
      <c r="L20" s="85"/>
      <c r="M20" s="103"/>
      <c r="O20" s="104"/>
      <c r="P20" s="85"/>
      <c r="Q20" s="87"/>
      <c r="R20" s="105"/>
      <c r="S20" s="106"/>
      <c r="U20" s="85"/>
      <c r="V20" s="85"/>
      <c r="W20" s="85"/>
      <c r="X20" s="86"/>
      <c r="Y20" s="85"/>
      <c r="Z20" s="85"/>
      <c r="AA20" s="85"/>
      <c r="AB20" s="85"/>
      <c r="AC20" s="85"/>
      <c r="AD20" s="105"/>
      <c r="AE20" s="106"/>
      <c r="AG20" s="104"/>
      <c r="AH20" s="85"/>
      <c r="AI20" s="103"/>
      <c r="AK20" s="104"/>
      <c r="AL20" s="85"/>
      <c r="AM20" s="103"/>
      <c r="AN20" s="103"/>
      <c r="AO20" s="107"/>
      <c r="AP20" s="108"/>
      <c r="AQ20" s="109"/>
      <c r="AS20" s="110"/>
      <c r="AT20" s="85"/>
      <c r="AU20" s="103"/>
      <c r="AW20" s="110"/>
      <c r="AX20" s="85"/>
      <c r="AY20" s="111"/>
    </row>
    <row r="21" spans="1:51" s="64" customFormat="1" ht="15.75">
      <c r="A21" s="112"/>
      <c r="B21" s="64" t="s">
        <v>57</v>
      </c>
      <c r="D21" s="113"/>
      <c r="E21" s="64">
        <f>SUM(E17:E19)</f>
        <v>17736575</v>
      </c>
      <c r="F21" s="61">
        <f>G21/640</f>
        <v>0.6360937499999999</v>
      </c>
      <c r="G21" s="64">
        <f>SUM(G17:G19)</f>
        <v>407.09999999999997</v>
      </c>
      <c r="H21" s="63"/>
      <c r="I21" s="63"/>
      <c r="J21" s="64">
        <f>SUM(J17:J19)</f>
        <v>33424</v>
      </c>
      <c r="K21" s="65"/>
      <c r="L21" s="66">
        <f>J21/$G21</f>
        <v>82.10267747482192</v>
      </c>
      <c r="M21" s="67">
        <f>K21/$G23</f>
        <v>0</v>
      </c>
      <c r="N21" s="64">
        <f>SUM(N17:N19)</f>
        <v>5841</v>
      </c>
      <c r="O21" s="65"/>
      <c r="P21" s="66">
        <f>N21/$G21</f>
        <v>14.347826086956523</v>
      </c>
      <c r="Q21" s="68">
        <f>O21/G23</f>
        <v>0</v>
      </c>
      <c r="R21" s="69"/>
      <c r="S21" s="114"/>
      <c r="T21" s="71">
        <f>SUM(T17:T20)</f>
        <v>34833</v>
      </c>
      <c r="U21" s="72">
        <f>SUM(U17:U20)</f>
        <v>34833</v>
      </c>
      <c r="V21" s="66">
        <f>T21/G21</f>
        <v>85.56374355195284</v>
      </c>
      <c r="W21" s="67">
        <f>U21/$G23</f>
        <v>92.39522546419099</v>
      </c>
      <c r="X21" s="71">
        <f>SUM(X17:X20)</f>
        <v>6720</v>
      </c>
      <c r="Y21" s="71">
        <f>SUM(Y17:Y20)</f>
        <v>6720</v>
      </c>
      <c r="Z21" s="66">
        <f>X21/G21</f>
        <v>16.50700073691968</v>
      </c>
      <c r="AA21" s="67">
        <f>Y21/G23</f>
        <v>17.824933687002652</v>
      </c>
      <c r="AB21" s="66"/>
      <c r="AC21" s="66"/>
      <c r="AD21" s="69"/>
      <c r="AE21" s="114"/>
      <c r="AF21" s="64">
        <f>SUM(AF17:AF19)</f>
        <v>12288</v>
      </c>
      <c r="AG21" s="65">
        <f>SUM(AG17:AG20)</f>
        <v>12288</v>
      </c>
      <c r="AH21" s="66">
        <f>AF21/$G21</f>
        <v>30.18422991893884</v>
      </c>
      <c r="AI21" s="67">
        <f>AG21/$G23</f>
        <v>32.59416445623342</v>
      </c>
      <c r="AJ21" s="64">
        <f>SUM(AJ17:AJ19)</f>
        <v>23052</v>
      </c>
      <c r="AK21" s="65"/>
      <c r="AL21" s="66">
        <f>AJ21/$G21</f>
        <v>56.624907885040535</v>
      </c>
      <c r="AM21" s="67">
        <f>AK21/$G23</f>
        <v>0</v>
      </c>
      <c r="AN21" s="67"/>
      <c r="AO21" s="73"/>
      <c r="AP21" s="74"/>
      <c r="AQ21" s="115"/>
      <c r="AR21" s="64">
        <f>SUM(AR17:AR19)</f>
        <v>41567</v>
      </c>
      <c r="AS21" s="116">
        <f>SUM(AS17:AS20)</f>
        <v>41567</v>
      </c>
      <c r="AT21" s="61">
        <f>AR21/$G21</f>
        <v>102.10513387374111</v>
      </c>
      <c r="AU21" s="77">
        <f>AS21/$G23</f>
        <v>110.25729442970822</v>
      </c>
      <c r="AV21" s="64">
        <f>SUM(AV17:AV19)</f>
        <v>12938</v>
      </c>
      <c r="AW21" s="116">
        <f>SUM(AW17:AW20)</f>
        <v>12938</v>
      </c>
      <c r="AX21" s="61">
        <f>AV21/$G21</f>
        <v>31.78088921640875</v>
      </c>
      <c r="AY21" s="78">
        <f>AW21/$G23</f>
        <v>34.318302387267906</v>
      </c>
    </row>
    <row r="22" spans="1:54" s="27" customFormat="1" ht="15.75">
      <c r="A22" s="50"/>
      <c r="D22" s="28"/>
      <c r="E22" s="29"/>
      <c r="F22" s="30"/>
      <c r="G22" s="29"/>
      <c r="H22" s="52"/>
      <c r="I22" s="53"/>
      <c r="J22" s="33"/>
      <c r="K22" s="34"/>
      <c r="L22" s="35"/>
      <c r="M22" s="36"/>
      <c r="N22" s="33"/>
      <c r="O22" s="37"/>
      <c r="P22" s="35"/>
      <c r="Q22" s="38"/>
      <c r="R22" s="54"/>
      <c r="S22" s="55"/>
      <c r="T22" s="33"/>
      <c r="U22" s="35"/>
      <c r="V22" s="35"/>
      <c r="W22" s="35"/>
      <c r="X22" s="41"/>
      <c r="Y22" s="35"/>
      <c r="Z22" s="35"/>
      <c r="AA22" s="35"/>
      <c r="AB22" s="35"/>
      <c r="AC22" s="35"/>
      <c r="AD22" s="54"/>
      <c r="AE22" s="55"/>
      <c r="AF22" s="33"/>
      <c r="AG22" s="37"/>
      <c r="AH22" s="35"/>
      <c r="AI22" s="36"/>
      <c r="AJ22" s="33"/>
      <c r="AK22" s="37"/>
      <c r="AL22" s="35"/>
      <c r="AM22" s="36"/>
      <c r="AN22" s="36"/>
      <c r="AO22" s="43"/>
      <c r="AP22" s="56"/>
      <c r="AQ22" s="57"/>
      <c r="AS22" s="46"/>
      <c r="AT22" s="47"/>
      <c r="AU22" s="36"/>
      <c r="AW22" s="46"/>
      <c r="AX22" s="47"/>
      <c r="AY22" s="49"/>
      <c r="AZ22"/>
      <c r="BA22"/>
      <c r="BB22"/>
    </row>
    <row r="23" spans="1:51" s="84" customFormat="1" ht="15.75">
      <c r="A23" s="98"/>
      <c r="B23" s="84" t="s">
        <v>58</v>
      </c>
      <c r="D23" s="99"/>
      <c r="E23" s="100"/>
      <c r="F23" s="101">
        <v>0.6</v>
      </c>
      <c r="G23" s="100">
        <v>377</v>
      </c>
      <c r="H23" s="83"/>
      <c r="I23" s="83"/>
      <c r="K23" s="84">
        <v>39041</v>
      </c>
      <c r="L23" s="85">
        <v>103.6</v>
      </c>
      <c r="M23" s="85"/>
      <c r="N23" s="84">
        <v>4991</v>
      </c>
      <c r="O23" s="86"/>
      <c r="P23" s="85">
        <v>13.2</v>
      </c>
      <c r="Q23" s="87"/>
      <c r="R23" s="88"/>
      <c r="S23" s="117"/>
      <c r="U23" s="85"/>
      <c r="V23" s="85"/>
      <c r="W23" s="85"/>
      <c r="X23" s="86"/>
      <c r="Y23" s="85"/>
      <c r="Z23" s="85"/>
      <c r="AA23" s="85"/>
      <c r="AB23" s="85"/>
      <c r="AC23" s="85"/>
      <c r="AD23" s="88"/>
      <c r="AE23" s="117"/>
      <c r="AG23" s="84">
        <v>47888</v>
      </c>
      <c r="AI23" s="85">
        <v>127</v>
      </c>
      <c r="AJ23" s="84">
        <v>7766</v>
      </c>
      <c r="AK23" s="86"/>
      <c r="AM23" s="85">
        <v>20.6</v>
      </c>
      <c r="AN23" s="85">
        <v>6.2</v>
      </c>
      <c r="AO23" s="90">
        <v>0.227</v>
      </c>
      <c r="AP23" s="91"/>
      <c r="AQ23" s="83"/>
      <c r="AT23" s="85"/>
      <c r="AU23" s="85"/>
      <c r="AX23" s="85"/>
      <c r="AY23" s="93"/>
    </row>
    <row r="24" spans="1:51" s="84" customFormat="1" ht="15.75">
      <c r="A24" s="98"/>
      <c r="D24" s="99"/>
      <c r="E24" s="100"/>
      <c r="F24" s="101"/>
      <c r="G24" s="100"/>
      <c r="H24" s="83"/>
      <c r="I24" s="83"/>
      <c r="K24" s="102"/>
      <c r="L24" s="85"/>
      <c r="M24" s="103"/>
      <c r="O24" s="104"/>
      <c r="P24" s="85"/>
      <c r="Q24" s="87"/>
      <c r="R24" s="105"/>
      <c r="S24" s="106"/>
      <c r="U24" s="85"/>
      <c r="V24" s="85"/>
      <c r="W24" s="85"/>
      <c r="X24" s="86"/>
      <c r="Y24" s="85"/>
      <c r="Z24" s="85"/>
      <c r="AA24" s="85"/>
      <c r="AB24" s="85"/>
      <c r="AC24" s="85"/>
      <c r="AD24" s="105"/>
      <c r="AE24" s="106"/>
      <c r="AG24" s="104"/>
      <c r="AH24" s="85"/>
      <c r="AI24" s="103"/>
      <c r="AK24" s="104"/>
      <c r="AL24" s="85"/>
      <c r="AM24" s="103"/>
      <c r="AN24" s="103"/>
      <c r="AO24" s="107"/>
      <c r="AP24" s="108"/>
      <c r="AQ24" s="109"/>
      <c r="AS24" s="110"/>
      <c r="AT24" s="85"/>
      <c r="AU24" s="103"/>
      <c r="AW24" s="110"/>
      <c r="AX24" s="85"/>
      <c r="AY24" s="111"/>
    </row>
    <row r="25" spans="1:51" s="84" customFormat="1" ht="16.5" thickBot="1">
      <c r="A25" s="98"/>
      <c r="D25" s="99"/>
      <c r="E25" s="100"/>
      <c r="F25" s="101"/>
      <c r="G25" s="100"/>
      <c r="H25" s="83"/>
      <c r="I25" s="83"/>
      <c r="K25" s="102"/>
      <c r="L25" s="85"/>
      <c r="M25" s="103"/>
      <c r="O25" s="104"/>
      <c r="P25" s="85"/>
      <c r="Q25" s="87"/>
      <c r="R25" s="105"/>
      <c r="S25" s="106"/>
      <c r="U25" s="85"/>
      <c r="V25" s="85"/>
      <c r="W25" s="85"/>
      <c r="X25" s="86"/>
      <c r="Y25" s="85"/>
      <c r="Z25" s="85"/>
      <c r="AA25" s="85"/>
      <c r="AB25" s="85"/>
      <c r="AC25" s="85"/>
      <c r="AD25" s="105"/>
      <c r="AE25" s="106"/>
      <c r="AG25" s="104"/>
      <c r="AH25" s="85"/>
      <c r="AI25" s="103"/>
      <c r="AK25" s="104"/>
      <c r="AL25" s="85"/>
      <c r="AM25" s="103"/>
      <c r="AN25" s="103"/>
      <c r="AO25" s="107"/>
      <c r="AP25" s="108"/>
      <c r="AQ25" s="109"/>
      <c r="AS25" s="110"/>
      <c r="AT25" s="85"/>
      <c r="AU25" s="103"/>
      <c r="AW25" s="110"/>
      <c r="AX25" s="85"/>
      <c r="AY25" s="111"/>
    </row>
    <row r="26" spans="1:51" s="119" customFormat="1" ht="16.5" thickTop="1">
      <c r="A26" s="118"/>
      <c r="D26" s="120"/>
      <c r="E26" s="121"/>
      <c r="F26" s="122"/>
      <c r="G26" s="121"/>
      <c r="H26" s="123"/>
      <c r="I26" s="123"/>
      <c r="K26" s="124"/>
      <c r="L26" s="125"/>
      <c r="M26" s="126"/>
      <c r="O26" s="127"/>
      <c r="P26" s="125"/>
      <c r="Q26" s="128"/>
      <c r="R26" s="129"/>
      <c r="S26" s="130"/>
      <c r="U26" s="125"/>
      <c r="V26" s="125"/>
      <c r="W26" s="125"/>
      <c r="X26" s="131"/>
      <c r="Y26" s="125"/>
      <c r="Z26" s="125"/>
      <c r="AA26" s="125"/>
      <c r="AB26" s="125"/>
      <c r="AC26" s="125"/>
      <c r="AD26" s="129"/>
      <c r="AE26" s="130"/>
      <c r="AG26" s="127"/>
      <c r="AH26" s="125"/>
      <c r="AI26" s="126"/>
      <c r="AK26" s="127"/>
      <c r="AL26" s="125"/>
      <c r="AM26" s="126"/>
      <c r="AN26" s="126"/>
      <c r="AO26" s="132"/>
      <c r="AP26" s="133"/>
      <c r="AQ26" s="134"/>
      <c r="AS26" s="135"/>
      <c r="AT26" s="125"/>
      <c r="AU26" s="126"/>
      <c r="AW26" s="135"/>
      <c r="AX26" s="125"/>
      <c r="AY26" s="136"/>
    </row>
    <row r="27" spans="1:51" s="26" customFormat="1" ht="15.75">
      <c r="A27" s="50"/>
      <c r="D27" s="79"/>
      <c r="E27" s="80"/>
      <c r="F27" s="81"/>
      <c r="G27" s="80"/>
      <c r="H27" s="82"/>
      <c r="I27" s="83"/>
      <c r="J27" s="84"/>
      <c r="K27" s="102"/>
      <c r="L27" s="85"/>
      <c r="M27" s="103"/>
      <c r="N27" s="84"/>
      <c r="O27" s="104"/>
      <c r="P27" s="85"/>
      <c r="Q27" s="87"/>
      <c r="R27" s="105"/>
      <c r="S27" s="137"/>
      <c r="T27" s="84"/>
      <c r="U27" s="85"/>
      <c r="V27" s="85"/>
      <c r="W27" s="85"/>
      <c r="X27" s="86"/>
      <c r="Y27" s="85"/>
      <c r="Z27" s="85"/>
      <c r="AA27" s="85"/>
      <c r="AB27" s="85"/>
      <c r="AC27" s="85"/>
      <c r="AD27" s="105"/>
      <c r="AE27" s="137"/>
      <c r="AF27" s="84"/>
      <c r="AG27" s="104"/>
      <c r="AH27" s="85"/>
      <c r="AI27" s="103"/>
      <c r="AJ27" s="84"/>
      <c r="AK27" s="104"/>
      <c r="AL27" s="85"/>
      <c r="AM27" s="103"/>
      <c r="AN27" s="103"/>
      <c r="AO27" s="107"/>
      <c r="AP27" s="108"/>
      <c r="AQ27" s="138"/>
      <c r="AS27" s="139"/>
      <c r="AT27" s="92"/>
      <c r="AU27" s="140"/>
      <c r="AW27" s="139"/>
      <c r="AX27" s="92"/>
      <c r="AY27" s="111"/>
    </row>
    <row r="28" spans="1:54" s="27" customFormat="1" ht="15.75">
      <c r="A28" s="25">
        <v>18</v>
      </c>
      <c r="B28" s="26" t="s">
        <v>59</v>
      </c>
      <c r="C28" s="27" t="s">
        <v>52</v>
      </c>
      <c r="D28" s="28">
        <v>361</v>
      </c>
      <c r="E28" s="29">
        <v>5031656</v>
      </c>
      <c r="F28" s="30"/>
      <c r="G28" s="29">
        <v>115.5</v>
      </c>
      <c r="H28" s="31">
        <v>1</v>
      </c>
      <c r="I28" s="32">
        <v>1</v>
      </c>
      <c r="J28" s="33">
        <v>14931</v>
      </c>
      <c r="K28" s="34">
        <f>J28*$H28</f>
        <v>14931</v>
      </c>
      <c r="L28" s="35">
        <f>J28/$G28</f>
        <v>129.27272727272728</v>
      </c>
      <c r="M28" s="36"/>
      <c r="N28" s="33">
        <v>2162</v>
      </c>
      <c r="O28" s="37">
        <f>N28*$I28</f>
        <v>2162</v>
      </c>
      <c r="P28" s="35"/>
      <c r="Q28" s="38"/>
      <c r="R28" s="39">
        <v>1</v>
      </c>
      <c r="S28" s="40">
        <v>1</v>
      </c>
      <c r="T28" s="33">
        <v>15318</v>
      </c>
      <c r="U28" s="37">
        <f>T28*R28</f>
        <v>15318</v>
      </c>
      <c r="V28" s="35">
        <f>T28/$G28</f>
        <v>132.62337662337663</v>
      </c>
      <c r="W28" s="35"/>
      <c r="X28" s="41">
        <v>2179</v>
      </c>
      <c r="Y28" s="37">
        <f>X28*S28</f>
        <v>2179</v>
      </c>
      <c r="Z28" s="42">
        <f>X28/$G28</f>
        <v>18.865800865800868</v>
      </c>
      <c r="AA28" s="35"/>
      <c r="AB28" s="35"/>
      <c r="AC28" s="35"/>
      <c r="AD28" s="39">
        <v>1</v>
      </c>
      <c r="AE28" s="40">
        <v>1</v>
      </c>
      <c r="AF28" s="33">
        <v>17573</v>
      </c>
      <c r="AG28" s="37">
        <f>AF28*AD28</f>
        <v>17573</v>
      </c>
      <c r="AH28" s="35">
        <f>AF28/$G28</f>
        <v>152.14718614718615</v>
      </c>
      <c r="AI28" s="36"/>
      <c r="AJ28" s="33">
        <v>3797</v>
      </c>
      <c r="AK28" s="37">
        <f>AJ28*$I28</f>
        <v>3797</v>
      </c>
      <c r="AL28" s="35">
        <f>AJ28/$G28</f>
        <v>32.874458874458874</v>
      </c>
      <c r="AM28" s="36"/>
      <c r="AN28" s="36">
        <f>AG28/AK28</f>
        <v>4.628127469054517</v>
      </c>
      <c r="AO28" s="43">
        <f>(AG28-K28)/K28</f>
        <v>0.1769472908713415</v>
      </c>
      <c r="AP28" s="44">
        <v>1</v>
      </c>
      <c r="AQ28" s="45">
        <v>1</v>
      </c>
      <c r="AR28" s="27">
        <v>18035</v>
      </c>
      <c r="AS28" s="46">
        <f>AR28*$H28</f>
        <v>18035</v>
      </c>
      <c r="AT28" s="47">
        <f>AR28/$G28</f>
        <v>156.14718614718615</v>
      </c>
      <c r="AU28" s="48"/>
      <c r="AV28" s="27">
        <v>4297</v>
      </c>
      <c r="AW28" s="46">
        <f>AV28*$AQ28</f>
        <v>4297</v>
      </c>
      <c r="AX28" s="47">
        <f>AV28/$G28</f>
        <v>37.2034632034632</v>
      </c>
      <c r="AY28" s="49"/>
      <c r="AZ28"/>
      <c r="BA28"/>
      <c r="BB28"/>
    </row>
    <row r="29" spans="1:54" s="27" customFormat="1" ht="15.75">
      <c r="A29" s="50"/>
      <c r="C29" s="27" t="s">
        <v>52</v>
      </c>
      <c r="D29" s="28">
        <v>360</v>
      </c>
      <c r="E29" s="29">
        <v>7079887</v>
      </c>
      <c r="F29" s="30"/>
      <c r="G29" s="29">
        <v>162.5</v>
      </c>
      <c r="H29" s="31">
        <v>1</v>
      </c>
      <c r="I29" s="32">
        <v>1</v>
      </c>
      <c r="J29" s="33">
        <v>7924</v>
      </c>
      <c r="K29" s="34">
        <f>J29*$H29</f>
        <v>7924</v>
      </c>
      <c r="L29" s="35">
        <f>J29/$G29</f>
        <v>48.76307692307692</v>
      </c>
      <c r="M29" s="36"/>
      <c r="N29" s="33">
        <v>2562</v>
      </c>
      <c r="O29" s="37">
        <f>N29*$I29</f>
        <v>2562</v>
      </c>
      <c r="P29" s="35"/>
      <c r="Q29" s="38"/>
      <c r="R29" s="39">
        <v>1</v>
      </c>
      <c r="S29" s="40">
        <v>1</v>
      </c>
      <c r="T29" s="33">
        <v>7388</v>
      </c>
      <c r="U29" s="37">
        <f>T29*R29</f>
        <v>7388</v>
      </c>
      <c r="V29" s="35">
        <f>T29/$G29</f>
        <v>45.464615384615385</v>
      </c>
      <c r="W29" s="35"/>
      <c r="X29" s="41">
        <v>3004</v>
      </c>
      <c r="Y29" s="37">
        <f>X29*S29</f>
        <v>3004</v>
      </c>
      <c r="Z29" s="42">
        <f>X29/$G29</f>
        <v>18.486153846153847</v>
      </c>
      <c r="AA29" s="35"/>
      <c r="AB29" s="35"/>
      <c r="AC29" s="35"/>
      <c r="AD29" s="39">
        <v>1</v>
      </c>
      <c r="AE29" s="40">
        <v>1</v>
      </c>
      <c r="AF29" s="33">
        <v>8226</v>
      </c>
      <c r="AG29" s="37">
        <f>AF29*AD29</f>
        <v>8226</v>
      </c>
      <c r="AH29" s="35">
        <f>AF29/$G29</f>
        <v>50.621538461538464</v>
      </c>
      <c r="AI29" s="36"/>
      <c r="AJ29" s="33">
        <v>5239</v>
      </c>
      <c r="AK29" s="37">
        <f>AJ29*$I29</f>
        <v>5239</v>
      </c>
      <c r="AL29" s="35">
        <f>AJ29/$G29</f>
        <v>32.24</v>
      </c>
      <c r="AM29" s="36"/>
      <c r="AN29" s="36">
        <f>AG29/AK29</f>
        <v>1.5701469746134757</v>
      </c>
      <c r="AO29" s="43">
        <f>(AG29-K29)/K29</f>
        <v>0.038112064613831396</v>
      </c>
      <c r="AP29" s="44">
        <v>1</v>
      </c>
      <c r="AQ29" s="45">
        <v>1</v>
      </c>
      <c r="AR29" s="27">
        <v>8428</v>
      </c>
      <c r="AS29" s="46">
        <f>AR29*$H29</f>
        <v>8428</v>
      </c>
      <c r="AT29" s="47">
        <f>AR29/$G29</f>
        <v>51.864615384615384</v>
      </c>
      <c r="AU29" s="48"/>
      <c r="AV29" s="27">
        <v>5817</v>
      </c>
      <c r="AW29" s="46">
        <f>AV29*$AQ29</f>
        <v>5817</v>
      </c>
      <c r="AX29" s="47">
        <f>AV29/$G29</f>
        <v>35.79692307692308</v>
      </c>
      <c r="AY29" s="49"/>
      <c r="AZ29"/>
      <c r="BA29"/>
      <c r="BB29"/>
    </row>
    <row r="30" spans="1:54" s="27" customFormat="1" ht="15.75">
      <c r="A30" s="50"/>
      <c r="C30" s="27" t="s">
        <v>52</v>
      </c>
      <c r="D30" s="28">
        <v>362</v>
      </c>
      <c r="E30" s="29">
        <v>3884430</v>
      </c>
      <c r="F30" s="30"/>
      <c r="G30" s="29">
        <v>89.2</v>
      </c>
      <c r="H30" s="31">
        <v>1</v>
      </c>
      <c r="I30" s="32">
        <v>1</v>
      </c>
      <c r="J30" s="33">
        <v>5743</v>
      </c>
      <c r="K30" s="34">
        <f>J30*$H30</f>
        <v>5743</v>
      </c>
      <c r="L30" s="35">
        <f>J30/$G30</f>
        <v>64.38340807174887</v>
      </c>
      <c r="M30" s="36"/>
      <c r="N30" s="33">
        <v>463</v>
      </c>
      <c r="O30" s="37">
        <f>N30*$I30</f>
        <v>463</v>
      </c>
      <c r="P30" s="35"/>
      <c r="Q30" s="38"/>
      <c r="R30" s="39">
        <v>1</v>
      </c>
      <c r="S30" s="40">
        <v>1</v>
      </c>
      <c r="T30" s="33">
        <v>7035</v>
      </c>
      <c r="U30" s="37">
        <f>T30*R30</f>
        <v>7035</v>
      </c>
      <c r="V30" s="35">
        <f>T30/$G30</f>
        <v>78.8677130044843</v>
      </c>
      <c r="W30" s="35"/>
      <c r="X30" s="41">
        <v>463</v>
      </c>
      <c r="Y30" s="37">
        <f>X30*S30</f>
        <v>463</v>
      </c>
      <c r="Z30" s="42">
        <f>X30/$G30</f>
        <v>5.190582959641255</v>
      </c>
      <c r="AA30" s="35"/>
      <c r="AB30" s="35"/>
      <c r="AC30" s="35"/>
      <c r="AD30" s="39">
        <v>1</v>
      </c>
      <c r="AE30" s="40">
        <v>1</v>
      </c>
      <c r="AF30" s="33">
        <v>7854</v>
      </c>
      <c r="AG30" s="37">
        <f>AF30*AD30</f>
        <v>7854</v>
      </c>
      <c r="AH30" s="35">
        <f>AF30/$G30</f>
        <v>88.04932735426009</v>
      </c>
      <c r="AI30" s="36"/>
      <c r="AJ30" s="33">
        <v>3030</v>
      </c>
      <c r="AK30" s="37">
        <f>AJ30*$I30</f>
        <v>3030</v>
      </c>
      <c r="AL30" s="35">
        <f>AJ30/$G30</f>
        <v>33.96860986547085</v>
      </c>
      <c r="AM30" s="36"/>
      <c r="AN30" s="36">
        <f>AG30/AK30</f>
        <v>2.592079207920792</v>
      </c>
      <c r="AO30" s="43">
        <f>(AG30-K30)/K30</f>
        <v>0.3675779209472401</v>
      </c>
      <c r="AP30" s="44">
        <v>1</v>
      </c>
      <c r="AQ30" s="45">
        <v>1</v>
      </c>
      <c r="AR30" s="27">
        <v>8163</v>
      </c>
      <c r="AS30" s="46">
        <f>AR30*$H30</f>
        <v>8163</v>
      </c>
      <c r="AT30" s="47">
        <f>AR30/$G30</f>
        <v>91.51345291479821</v>
      </c>
      <c r="AU30" s="48"/>
      <c r="AV30" s="27">
        <v>3902</v>
      </c>
      <c r="AW30" s="46">
        <f>AV30*$AQ30</f>
        <v>3902</v>
      </c>
      <c r="AX30" s="47">
        <f>AV30/$G30</f>
        <v>43.74439461883408</v>
      </c>
      <c r="AY30" s="49"/>
      <c r="AZ30"/>
      <c r="BA30"/>
      <c r="BB30"/>
    </row>
    <row r="31" spans="1:54" s="27" customFormat="1" ht="15.75">
      <c r="A31" s="50"/>
      <c r="D31" s="28"/>
      <c r="E31" s="29"/>
      <c r="F31" s="30"/>
      <c r="G31" s="29"/>
      <c r="H31" s="52"/>
      <c r="I31" s="53"/>
      <c r="J31" s="33"/>
      <c r="K31" s="34"/>
      <c r="L31" s="35"/>
      <c r="M31" s="36"/>
      <c r="N31" s="33"/>
      <c r="O31" s="37"/>
      <c r="P31" s="35"/>
      <c r="Q31" s="38"/>
      <c r="R31" s="54"/>
      <c r="S31" s="55"/>
      <c r="T31" s="33"/>
      <c r="U31" s="35"/>
      <c r="V31" s="35"/>
      <c r="W31" s="35"/>
      <c r="X31" s="41"/>
      <c r="Y31" s="35"/>
      <c r="Z31" s="35"/>
      <c r="AA31" s="35"/>
      <c r="AB31" s="35"/>
      <c r="AC31" s="35"/>
      <c r="AD31" s="54"/>
      <c r="AE31" s="55"/>
      <c r="AF31" s="33"/>
      <c r="AG31" s="37"/>
      <c r="AH31" s="35"/>
      <c r="AI31" s="36"/>
      <c r="AJ31" s="33"/>
      <c r="AK31" s="37"/>
      <c r="AL31" s="35"/>
      <c r="AM31" s="36"/>
      <c r="AN31" s="36"/>
      <c r="AO31" s="43"/>
      <c r="AP31" s="56"/>
      <c r="AQ31" s="57"/>
      <c r="AS31" s="46"/>
      <c r="AT31" s="47"/>
      <c r="AU31" s="48"/>
      <c r="AW31" s="46"/>
      <c r="AX31" s="47"/>
      <c r="AY31" s="49"/>
      <c r="AZ31"/>
      <c r="BA31"/>
      <c r="BB31"/>
    </row>
    <row r="32" spans="1:51" s="59" customFormat="1" ht="15.75">
      <c r="A32" s="58"/>
      <c r="B32" s="59" t="s">
        <v>60</v>
      </c>
      <c r="D32" s="60"/>
      <c r="F32" s="61">
        <f>G32/640</f>
        <v>0.57375</v>
      </c>
      <c r="G32" s="59">
        <f>SUM(G28:G30)</f>
        <v>367.2</v>
      </c>
      <c r="H32" s="62"/>
      <c r="I32" s="63"/>
      <c r="J32" s="64">
        <f>SUM(J28:J31)</f>
        <v>28598</v>
      </c>
      <c r="K32" s="65"/>
      <c r="L32" s="66">
        <f>J32/$G32</f>
        <v>77.88126361655773</v>
      </c>
      <c r="M32" s="67">
        <f>K32/$G34</f>
        <v>0</v>
      </c>
      <c r="N32" s="64">
        <f>SUM(N28:N31)</f>
        <v>5187</v>
      </c>
      <c r="O32" s="65"/>
      <c r="P32" s="66">
        <f>N32/$G32</f>
        <v>14.125816993464053</v>
      </c>
      <c r="Q32" s="68">
        <f>O32/G34</f>
        <v>0</v>
      </c>
      <c r="R32" s="69"/>
      <c r="S32" s="70"/>
      <c r="T32" s="71">
        <f>SUM(T28:T31)</f>
        <v>29741</v>
      </c>
      <c r="U32" s="72">
        <f>SUM(U28:U31)</f>
        <v>29741</v>
      </c>
      <c r="V32" s="71">
        <f>SUM(V28:V31)</f>
        <v>256.9557050124763</v>
      </c>
      <c r="W32" s="67">
        <f>U32/$G34</f>
        <v>78.47229551451187</v>
      </c>
      <c r="X32" s="71">
        <f>SUM(X28:X30)</f>
        <v>5646</v>
      </c>
      <c r="Y32" s="71">
        <f>SUM(Y28:Y31)</f>
        <v>5646</v>
      </c>
      <c r="Z32" s="66">
        <f>X32/G32</f>
        <v>15.375816993464053</v>
      </c>
      <c r="AA32" s="67">
        <f>Y32/G34</f>
        <v>14.897097625329815</v>
      </c>
      <c r="AB32" s="66"/>
      <c r="AC32" s="66"/>
      <c r="AD32" s="69"/>
      <c r="AE32" s="70"/>
      <c r="AF32" s="64">
        <f>SUM(AF28:AF31)</f>
        <v>33653</v>
      </c>
      <c r="AG32" s="65">
        <f>SUM(AG28:AG31)</f>
        <v>33653</v>
      </c>
      <c r="AH32" s="66">
        <f>AF32/$G32</f>
        <v>91.64760348583879</v>
      </c>
      <c r="AI32" s="67">
        <f>AG32/$G34</f>
        <v>88.79419525065963</v>
      </c>
      <c r="AJ32" s="64">
        <f>SUM(AJ28:AJ31)</f>
        <v>12066</v>
      </c>
      <c r="AK32" s="65"/>
      <c r="AL32" s="66">
        <f>AJ32/$G32</f>
        <v>32.85947712418301</v>
      </c>
      <c r="AM32" s="67">
        <f>AK32/$G34</f>
        <v>0</v>
      </c>
      <c r="AN32" s="67"/>
      <c r="AO32" s="73"/>
      <c r="AP32" s="74"/>
      <c r="AQ32" s="75"/>
      <c r="AR32" s="59">
        <f>SUM(AR28:AR31)</f>
        <v>34626</v>
      </c>
      <c r="AS32" s="76">
        <f>SUM(AS28:AS31)</f>
        <v>34626</v>
      </c>
      <c r="AT32" s="61">
        <f>AR32/$G32</f>
        <v>94.29738562091504</v>
      </c>
      <c r="AU32" s="77">
        <f>AS32/$G34</f>
        <v>91.36147757255937</v>
      </c>
      <c r="AV32" s="59">
        <f>SUM(AV28:AV31)</f>
        <v>14016</v>
      </c>
      <c r="AW32" s="76">
        <f>SUM(AW28:AW31)</f>
        <v>14016</v>
      </c>
      <c r="AX32" s="61">
        <f>AV32/$G32</f>
        <v>38.169934640522875</v>
      </c>
      <c r="AY32" s="78">
        <f>AW32/$G34</f>
        <v>36.98153034300792</v>
      </c>
    </row>
    <row r="33" spans="1:54" s="27" customFormat="1" ht="15.75">
      <c r="A33" s="50"/>
      <c r="D33" s="28"/>
      <c r="E33" s="29"/>
      <c r="F33" s="30"/>
      <c r="G33" s="29"/>
      <c r="H33" s="52"/>
      <c r="I33" s="53"/>
      <c r="J33" s="33"/>
      <c r="K33" s="34"/>
      <c r="L33" s="35"/>
      <c r="M33" s="36"/>
      <c r="N33" s="33"/>
      <c r="O33" s="37"/>
      <c r="P33" s="35"/>
      <c r="Q33" s="38"/>
      <c r="R33" s="54"/>
      <c r="S33" s="55"/>
      <c r="T33" s="33"/>
      <c r="U33" s="35"/>
      <c r="V33" s="35"/>
      <c r="W33" s="35"/>
      <c r="X33" s="41"/>
      <c r="Y33" s="35"/>
      <c r="Z33" s="35"/>
      <c r="AA33" s="35"/>
      <c r="AB33" s="35"/>
      <c r="AC33" s="35"/>
      <c r="AD33" s="54"/>
      <c r="AE33" s="55"/>
      <c r="AF33" s="33"/>
      <c r="AG33" s="37"/>
      <c r="AH33" s="35"/>
      <c r="AI33" s="36"/>
      <c r="AJ33" s="33"/>
      <c r="AK33" s="37"/>
      <c r="AL33" s="35"/>
      <c r="AM33" s="36"/>
      <c r="AN33" s="36"/>
      <c r="AO33" s="43"/>
      <c r="AP33" s="56"/>
      <c r="AQ33" s="57"/>
      <c r="AS33" s="46"/>
      <c r="AT33" s="47"/>
      <c r="AU33" s="36"/>
      <c r="AW33" s="46"/>
      <c r="AX33" s="47"/>
      <c r="AY33" s="49"/>
      <c r="AZ33"/>
      <c r="BA33"/>
      <c r="BB33"/>
    </row>
    <row r="34" spans="1:51" s="80" customFormat="1" ht="15.75">
      <c r="A34" s="50"/>
      <c r="B34" s="80" t="s">
        <v>61</v>
      </c>
      <c r="D34" s="79"/>
      <c r="F34" s="81">
        <v>0.6</v>
      </c>
      <c r="G34" s="80">
        <v>379</v>
      </c>
      <c r="H34" s="82"/>
      <c r="I34" s="83"/>
      <c r="K34" s="100">
        <v>31509</v>
      </c>
      <c r="L34" s="101">
        <v>83.1</v>
      </c>
      <c r="M34" s="101"/>
      <c r="N34" s="100">
        <v>5136</v>
      </c>
      <c r="O34" s="141"/>
      <c r="P34" s="101">
        <v>13.6</v>
      </c>
      <c r="Q34" s="142"/>
      <c r="R34" s="88"/>
      <c r="S34" s="89"/>
      <c r="U34" s="101"/>
      <c r="V34" s="101"/>
      <c r="W34" s="101"/>
      <c r="X34" s="141"/>
      <c r="Y34" s="101"/>
      <c r="Z34" s="101"/>
      <c r="AA34" s="101"/>
      <c r="AB34" s="101"/>
      <c r="AC34" s="101"/>
      <c r="AD34" s="88"/>
      <c r="AE34" s="89"/>
      <c r="AG34" s="100">
        <v>40799</v>
      </c>
      <c r="AI34" s="101">
        <v>107.6</v>
      </c>
      <c r="AJ34" s="100">
        <v>8631</v>
      </c>
      <c r="AK34" s="141"/>
      <c r="AM34" s="101">
        <v>22.8</v>
      </c>
      <c r="AN34" s="101">
        <v>4.7</v>
      </c>
      <c r="AO34" s="143">
        <v>0.295</v>
      </c>
      <c r="AP34" s="91"/>
      <c r="AQ34" s="82"/>
      <c r="AT34" s="81"/>
      <c r="AU34" s="81"/>
      <c r="AX34" s="81"/>
      <c r="AY34" s="144"/>
    </row>
    <row r="35" spans="1:54" s="27" customFormat="1" ht="15.75">
      <c r="A35" s="50"/>
      <c r="D35" s="28"/>
      <c r="E35" s="29"/>
      <c r="F35" s="30"/>
      <c r="G35" s="29"/>
      <c r="H35" s="52"/>
      <c r="I35" s="53"/>
      <c r="J35" s="33"/>
      <c r="K35" s="34"/>
      <c r="L35" s="35"/>
      <c r="M35" s="36"/>
      <c r="N35" s="33"/>
      <c r="O35" s="37"/>
      <c r="P35" s="35"/>
      <c r="Q35" s="38"/>
      <c r="R35" s="54"/>
      <c r="S35" s="55"/>
      <c r="T35" s="33"/>
      <c r="U35" s="35"/>
      <c r="V35" s="35"/>
      <c r="W35" s="35"/>
      <c r="X35" s="41"/>
      <c r="Y35" s="35"/>
      <c r="Z35" s="35"/>
      <c r="AA35" s="35"/>
      <c r="AB35" s="35"/>
      <c r="AC35" s="35"/>
      <c r="AD35" s="54"/>
      <c r="AE35" s="55"/>
      <c r="AF35" s="33"/>
      <c r="AG35" s="37"/>
      <c r="AH35" s="35"/>
      <c r="AI35" s="36"/>
      <c r="AJ35" s="33"/>
      <c r="AK35" s="37"/>
      <c r="AL35" s="35"/>
      <c r="AM35" s="36"/>
      <c r="AN35" s="36"/>
      <c r="AO35" s="43"/>
      <c r="AP35" s="56"/>
      <c r="AQ35" s="57"/>
      <c r="AS35" s="46"/>
      <c r="AT35" s="47"/>
      <c r="AU35" s="48"/>
      <c r="AW35" s="46"/>
      <c r="AX35" s="47"/>
      <c r="AY35" s="49"/>
      <c r="AZ35"/>
      <c r="BA35"/>
      <c r="BB35"/>
    </row>
    <row r="36" spans="1:54" s="27" customFormat="1" ht="16.5" thickBot="1">
      <c r="A36" s="50"/>
      <c r="D36" s="28"/>
      <c r="E36" s="29"/>
      <c r="F36" s="30"/>
      <c r="G36" s="29"/>
      <c r="H36" s="52"/>
      <c r="I36" s="53"/>
      <c r="J36" s="33"/>
      <c r="K36" s="34"/>
      <c r="L36" s="35"/>
      <c r="M36" s="36"/>
      <c r="N36" s="33"/>
      <c r="O36" s="37"/>
      <c r="P36" s="35"/>
      <c r="Q36" s="38"/>
      <c r="R36" s="54"/>
      <c r="S36" s="55"/>
      <c r="T36" s="33"/>
      <c r="U36" s="35"/>
      <c r="V36" s="35"/>
      <c r="W36" s="35"/>
      <c r="X36" s="41"/>
      <c r="Y36" s="35"/>
      <c r="Z36" s="35"/>
      <c r="AA36" s="35"/>
      <c r="AB36" s="35"/>
      <c r="AC36" s="35"/>
      <c r="AD36" s="54"/>
      <c r="AE36" s="55"/>
      <c r="AF36" s="33"/>
      <c r="AG36" s="37"/>
      <c r="AH36" s="35"/>
      <c r="AI36" s="36"/>
      <c r="AJ36" s="33"/>
      <c r="AK36" s="37"/>
      <c r="AL36" s="35"/>
      <c r="AM36" s="36"/>
      <c r="AN36" s="36"/>
      <c r="AO36" s="43"/>
      <c r="AP36" s="56"/>
      <c r="AQ36" s="57"/>
      <c r="AS36" s="46"/>
      <c r="AT36" s="47"/>
      <c r="AU36" s="48"/>
      <c r="AW36" s="46"/>
      <c r="AX36" s="47"/>
      <c r="AY36" s="49"/>
      <c r="AZ36"/>
      <c r="BA36"/>
      <c r="BB36"/>
    </row>
    <row r="37" spans="1:54" s="145" customFormat="1" ht="16.5" thickTop="1">
      <c r="A37" s="118"/>
      <c r="D37" s="146"/>
      <c r="E37" s="147"/>
      <c r="F37" s="148"/>
      <c r="G37" s="147"/>
      <c r="H37" s="149"/>
      <c r="I37" s="149"/>
      <c r="K37" s="150"/>
      <c r="L37" s="151"/>
      <c r="M37" s="152"/>
      <c r="O37" s="153"/>
      <c r="P37" s="151"/>
      <c r="Q37" s="154"/>
      <c r="R37" s="155"/>
      <c r="S37" s="156"/>
      <c r="U37" s="151"/>
      <c r="V37" s="151"/>
      <c r="W37" s="151"/>
      <c r="X37" s="157"/>
      <c r="Y37" s="151"/>
      <c r="Z37" s="151"/>
      <c r="AA37" s="151"/>
      <c r="AB37" s="151"/>
      <c r="AC37" s="151"/>
      <c r="AD37" s="155"/>
      <c r="AE37" s="156"/>
      <c r="AG37" s="153"/>
      <c r="AH37" s="151"/>
      <c r="AI37" s="152"/>
      <c r="AK37" s="153"/>
      <c r="AL37" s="151"/>
      <c r="AM37" s="152"/>
      <c r="AN37" s="152"/>
      <c r="AO37" s="158"/>
      <c r="AP37" s="159"/>
      <c r="AQ37" s="160"/>
      <c r="AS37" s="161"/>
      <c r="AT37" s="151"/>
      <c r="AU37" s="152"/>
      <c r="AW37" s="161"/>
      <c r="AX37" s="151"/>
      <c r="AY37" s="162"/>
      <c r="AZ37" s="94"/>
      <c r="BA37" s="94"/>
      <c r="BB37" s="94"/>
    </row>
    <row r="38" spans="1:51" s="26" customFormat="1" ht="15.75">
      <c r="A38" s="50"/>
      <c r="D38" s="79"/>
      <c r="E38" s="80"/>
      <c r="F38" s="81"/>
      <c r="G38" s="80"/>
      <c r="H38" s="82"/>
      <c r="I38" s="83"/>
      <c r="J38" s="84"/>
      <c r="K38" s="102"/>
      <c r="L38" s="85"/>
      <c r="M38" s="103"/>
      <c r="N38" s="84"/>
      <c r="O38" s="104"/>
      <c r="P38" s="85"/>
      <c r="Q38" s="87"/>
      <c r="R38" s="105"/>
      <c r="S38" s="137"/>
      <c r="T38" s="84"/>
      <c r="U38" s="85"/>
      <c r="V38" s="85"/>
      <c r="W38" s="85"/>
      <c r="X38" s="86"/>
      <c r="Y38" s="85"/>
      <c r="Z38" s="85"/>
      <c r="AA38" s="85"/>
      <c r="AB38" s="85"/>
      <c r="AC38" s="85"/>
      <c r="AD38" s="105"/>
      <c r="AE38" s="137"/>
      <c r="AF38" s="84"/>
      <c r="AG38" s="104"/>
      <c r="AH38" s="85"/>
      <c r="AI38" s="103"/>
      <c r="AJ38" s="84"/>
      <c r="AK38" s="104"/>
      <c r="AL38" s="85"/>
      <c r="AM38" s="103"/>
      <c r="AN38" s="103"/>
      <c r="AO38" s="107"/>
      <c r="AP38" s="108"/>
      <c r="AQ38" s="138"/>
      <c r="AS38" s="139"/>
      <c r="AT38" s="92"/>
      <c r="AU38" s="140"/>
      <c r="AW38" s="139"/>
      <c r="AX38" s="92"/>
      <c r="AY38" s="111"/>
    </row>
    <row r="39" spans="1:54" s="27" customFormat="1" ht="15.75">
      <c r="A39" s="163">
        <v>19</v>
      </c>
      <c r="B39" s="26" t="s">
        <v>62</v>
      </c>
      <c r="C39" s="29" t="s">
        <v>52</v>
      </c>
      <c r="D39" s="28">
        <v>394</v>
      </c>
      <c r="E39" s="29">
        <v>26258720</v>
      </c>
      <c r="F39" s="30"/>
      <c r="G39" s="29">
        <v>602.8</v>
      </c>
      <c r="H39" s="164">
        <v>0</v>
      </c>
      <c r="I39" s="165">
        <v>0</v>
      </c>
      <c r="J39" s="33">
        <v>1421</v>
      </c>
      <c r="K39" s="34">
        <f>J39*$H39</f>
        <v>0</v>
      </c>
      <c r="L39" s="35">
        <f>J39/$G39</f>
        <v>2.3573324485733247</v>
      </c>
      <c r="M39" s="36"/>
      <c r="N39" s="33">
        <v>1149</v>
      </c>
      <c r="O39" s="37">
        <f>N39*$I39</f>
        <v>0</v>
      </c>
      <c r="P39" s="35"/>
      <c r="Q39" s="38"/>
      <c r="R39" s="166">
        <v>0</v>
      </c>
      <c r="S39" s="165">
        <v>0</v>
      </c>
      <c r="T39" s="33">
        <v>1395</v>
      </c>
      <c r="U39" s="37">
        <f>T39*R39</f>
        <v>0</v>
      </c>
      <c r="V39" s="35">
        <f>T39/$G39</f>
        <v>2.3142003981420043</v>
      </c>
      <c r="W39" s="35"/>
      <c r="X39" s="41">
        <v>1154</v>
      </c>
      <c r="Y39" s="37">
        <f>X39*S39</f>
        <v>0</v>
      </c>
      <c r="Z39" s="42">
        <f>X39/$G39</f>
        <v>1.9143994691439947</v>
      </c>
      <c r="AA39" s="35"/>
      <c r="AB39" s="35"/>
      <c r="AC39" s="35"/>
      <c r="AD39" s="166">
        <v>0</v>
      </c>
      <c r="AE39" s="165">
        <v>0</v>
      </c>
      <c r="AF39" s="33">
        <v>1472</v>
      </c>
      <c r="AG39" s="37">
        <f>AF39*AD39</f>
        <v>0</v>
      </c>
      <c r="AH39" s="35">
        <f>AF39/$G39</f>
        <v>2.4419376244193765</v>
      </c>
      <c r="AI39" s="36"/>
      <c r="AJ39" s="33">
        <v>1154</v>
      </c>
      <c r="AK39" s="37">
        <f>AJ39*$I39</f>
        <v>0</v>
      </c>
      <c r="AL39" s="35">
        <f>AJ39/$G39</f>
        <v>1.9143994691439947</v>
      </c>
      <c r="AM39" s="36"/>
      <c r="AN39" s="36" t="e">
        <f>AG39/AK39</f>
        <v>#DIV/0!</v>
      </c>
      <c r="AO39" s="43" t="e">
        <f>(AG39-K39)/K39</f>
        <v>#DIV/0!</v>
      </c>
      <c r="AP39" s="166">
        <v>0</v>
      </c>
      <c r="AQ39" s="165">
        <v>0</v>
      </c>
      <c r="AR39" s="27">
        <v>1490</v>
      </c>
      <c r="AS39" s="46">
        <f>AR39*$H39</f>
        <v>0</v>
      </c>
      <c r="AT39" s="47">
        <f>AR39/$G39</f>
        <v>2.4717982747179827</v>
      </c>
      <c r="AU39" s="48"/>
      <c r="AV39" s="27">
        <v>1154</v>
      </c>
      <c r="AW39" s="46">
        <f>AV39*$AQ39</f>
        <v>0</v>
      </c>
      <c r="AX39" s="47">
        <f>AV39/$G39</f>
        <v>1.9143994691439947</v>
      </c>
      <c r="AY39" s="49"/>
      <c r="AZ39"/>
      <c r="BA39"/>
      <c r="BB39"/>
    </row>
    <row r="40" spans="1:54" s="27" customFormat="1" ht="15.75">
      <c r="A40" s="50"/>
      <c r="C40" s="27" t="s">
        <v>52</v>
      </c>
      <c r="D40" s="28">
        <v>404</v>
      </c>
      <c r="E40" s="29">
        <v>8239734</v>
      </c>
      <c r="F40" s="30"/>
      <c r="G40" s="29">
        <v>189.2</v>
      </c>
      <c r="H40" s="31">
        <v>1</v>
      </c>
      <c r="I40" s="32">
        <v>1</v>
      </c>
      <c r="J40" s="33">
        <v>10919</v>
      </c>
      <c r="K40" s="34">
        <f>J40*$H40</f>
        <v>10919</v>
      </c>
      <c r="L40" s="35">
        <f>J40/$G40</f>
        <v>57.711416490486265</v>
      </c>
      <c r="M40" s="36"/>
      <c r="N40" s="33">
        <v>286</v>
      </c>
      <c r="O40" s="37">
        <f>N40*$I40</f>
        <v>286</v>
      </c>
      <c r="P40" s="35"/>
      <c r="Q40" s="38"/>
      <c r="R40" s="39">
        <v>1</v>
      </c>
      <c r="S40" s="40">
        <v>1</v>
      </c>
      <c r="T40" s="33">
        <v>9615</v>
      </c>
      <c r="U40" s="37">
        <f>T40*R40</f>
        <v>9615</v>
      </c>
      <c r="V40" s="35">
        <f>T40/$G40</f>
        <v>50.819238900634254</v>
      </c>
      <c r="W40" s="35"/>
      <c r="X40" s="41">
        <v>286</v>
      </c>
      <c r="Y40" s="37">
        <f>X40*S40</f>
        <v>286</v>
      </c>
      <c r="Z40" s="42">
        <f>X40/$G40</f>
        <v>1.5116279069767442</v>
      </c>
      <c r="AA40" s="35"/>
      <c r="AB40" s="35"/>
      <c r="AC40" s="35"/>
      <c r="AD40" s="39">
        <v>1</v>
      </c>
      <c r="AE40" s="40">
        <v>1</v>
      </c>
      <c r="AF40" s="33">
        <v>12382</v>
      </c>
      <c r="AG40" s="37">
        <f>AF40*AD40</f>
        <v>12382</v>
      </c>
      <c r="AH40" s="35">
        <f>AF40/$G40</f>
        <v>65.44397463002115</v>
      </c>
      <c r="AI40" s="36"/>
      <c r="AJ40" s="33">
        <v>286</v>
      </c>
      <c r="AK40" s="37">
        <f>AJ40*$I40</f>
        <v>286</v>
      </c>
      <c r="AL40" s="35">
        <f>AJ40/$G40</f>
        <v>1.5116279069767442</v>
      </c>
      <c r="AM40" s="36"/>
      <c r="AN40" s="36">
        <f>AG40/AK40</f>
        <v>43.29370629370629</v>
      </c>
      <c r="AO40" s="43">
        <f>(AG40-K40)/K40</f>
        <v>0.13398662881216228</v>
      </c>
      <c r="AP40" s="44">
        <v>1</v>
      </c>
      <c r="AQ40" s="45">
        <v>1</v>
      </c>
      <c r="AR40" s="27">
        <v>13090</v>
      </c>
      <c r="AS40" s="46">
        <f>AR40*$H40</f>
        <v>13090</v>
      </c>
      <c r="AT40" s="47">
        <f>AR40/$G40</f>
        <v>69.18604651162791</v>
      </c>
      <c r="AU40" s="48"/>
      <c r="AV40" s="27">
        <v>550</v>
      </c>
      <c r="AW40" s="46">
        <f>AV40*$AQ40</f>
        <v>550</v>
      </c>
      <c r="AX40" s="47">
        <f>AV40/$G40</f>
        <v>2.906976744186047</v>
      </c>
      <c r="AY40" s="49"/>
      <c r="AZ40"/>
      <c r="BA40"/>
      <c r="BB40"/>
    </row>
    <row r="41" spans="1:54" s="27" customFormat="1" ht="15.75">
      <c r="A41" s="50"/>
      <c r="C41" s="27" t="s">
        <v>52</v>
      </c>
      <c r="D41" s="28">
        <v>405</v>
      </c>
      <c r="E41" s="29">
        <v>6332468</v>
      </c>
      <c r="F41" s="30"/>
      <c r="G41" s="29">
        <v>145.4</v>
      </c>
      <c r="H41" s="31">
        <v>1</v>
      </c>
      <c r="I41" s="32">
        <v>1</v>
      </c>
      <c r="J41" s="33">
        <v>5240</v>
      </c>
      <c r="K41" s="34">
        <f>J41*$H41</f>
        <v>5240</v>
      </c>
      <c r="L41" s="35">
        <f>J41/$G41</f>
        <v>36.03851444291609</v>
      </c>
      <c r="M41" s="36"/>
      <c r="N41" s="33">
        <v>188</v>
      </c>
      <c r="O41" s="37">
        <f>N41*$I41</f>
        <v>188</v>
      </c>
      <c r="P41" s="35"/>
      <c r="Q41" s="38"/>
      <c r="R41" s="39">
        <v>1</v>
      </c>
      <c r="S41" s="40">
        <v>1</v>
      </c>
      <c r="T41" s="33">
        <v>5158</v>
      </c>
      <c r="U41" s="37">
        <f>T41*R41</f>
        <v>5158</v>
      </c>
      <c r="V41" s="35">
        <f>T41/$G41</f>
        <v>35.47455295735901</v>
      </c>
      <c r="W41" s="35"/>
      <c r="X41" s="41">
        <v>380</v>
      </c>
      <c r="Y41" s="37">
        <f>X41*S41</f>
        <v>380</v>
      </c>
      <c r="Z41" s="42">
        <f>X41/$G41</f>
        <v>2.6134800550206325</v>
      </c>
      <c r="AA41" s="35"/>
      <c r="AB41" s="35"/>
      <c r="AC41" s="35"/>
      <c r="AD41" s="39">
        <v>1</v>
      </c>
      <c r="AE41" s="40">
        <v>1</v>
      </c>
      <c r="AF41" s="33">
        <v>10043</v>
      </c>
      <c r="AG41" s="37">
        <f>AF41*AD41</f>
        <v>10043</v>
      </c>
      <c r="AH41" s="35">
        <f>AF41/$G41</f>
        <v>69.07152682255845</v>
      </c>
      <c r="AI41" s="36"/>
      <c r="AJ41" s="33">
        <v>2726</v>
      </c>
      <c r="AK41" s="37">
        <f>AJ41*$I41</f>
        <v>2726</v>
      </c>
      <c r="AL41" s="35">
        <f>AJ41/$G41</f>
        <v>18.74828060522696</v>
      </c>
      <c r="AM41" s="36"/>
      <c r="AN41" s="36">
        <f>AG41/AK41</f>
        <v>3.6841526045487893</v>
      </c>
      <c r="AO41" s="43">
        <f>(AG41-K41)/K41</f>
        <v>0.9166030534351145</v>
      </c>
      <c r="AP41" s="44">
        <v>1</v>
      </c>
      <c r="AQ41" s="45">
        <v>1</v>
      </c>
      <c r="AR41" s="27">
        <v>10667</v>
      </c>
      <c r="AS41" s="46">
        <f>AR41*$H41</f>
        <v>10667</v>
      </c>
      <c r="AT41" s="47">
        <f>AR41/$G41</f>
        <v>73.36313617606602</v>
      </c>
      <c r="AU41" s="48"/>
      <c r="AV41" s="27">
        <v>3236</v>
      </c>
      <c r="AW41" s="46">
        <f>AV41*$AQ41</f>
        <v>3236</v>
      </c>
      <c r="AX41" s="47">
        <f>AV41/$G41</f>
        <v>22.255845942228333</v>
      </c>
      <c r="AY41" s="49"/>
      <c r="AZ41"/>
      <c r="BA41"/>
      <c r="BB41"/>
    </row>
    <row r="42" spans="1:54" s="27" customFormat="1" ht="15.75">
      <c r="A42" s="50"/>
      <c r="C42" s="27" t="s">
        <v>52</v>
      </c>
      <c r="D42" s="28">
        <v>396</v>
      </c>
      <c r="E42" s="29">
        <v>4484426</v>
      </c>
      <c r="F42" s="30"/>
      <c r="G42" s="29">
        <v>102.9</v>
      </c>
      <c r="H42" s="31">
        <v>1</v>
      </c>
      <c r="I42" s="32">
        <v>1</v>
      </c>
      <c r="J42" s="33">
        <v>1448</v>
      </c>
      <c r="K42" s="34">
        <f>J42*$H42</f>
        <v>1448</v>
      </c>
      <c r="L42" s="35">
        <f>J42/$G42</f>
        <v>14.071914480077744</v>
      </c>
      <c r="M42" s="36"/>
      <c r="N42" s="33">
        <v>768</v>
      </c>
      <c r="O42" s="37">
        <f>N42*$I42</f>
        <v>768</v>
      </c>
      <c r="P42" s="35"/>
      <c r="Q42" s="38"/>
      <c r="R42" s="39">
        <v>1</v>
      </c>
      <c r="S42" s="40">
        <v>1</v>
      </c>
      <c r="T42" s="51">
        <v>1852</v>
      </c>
      <c r="U42" s="37">
        <f>T42*R42</f>
        <v>1852</v>
      </c>
      <c r="V42" s="35">
        <f>T42/$G42</f>
        <v>17.998056365403304</v>
      </c>
      <c r="W42" s="35"/>
      <c r="X42" s="41">
        <v>768</v>
      </c>
      <c r="Y42" s="37">
        <f>X42*S42</f>
        <v>768</v>
      </c>
      <c r="Z42" s="42">
        <f>X42/$G42</f>
        <v>7.463556851311953</v>
      </c>
      <c r="AA42" s="35"/>
      <c r="AB42" s="35"/>
      <c r="AC42" s="35"/>
      <c r="AD42" s="39">
        <v>1</v>
      </c>
      <c r="AE42" s="40">
        <v>1</v>
      </c>
      <c r="AF42" s="33">
        <v>2666</v>
      </c>
      <c r="AG42" s="37">
        <f>AF42*AD42</f>
        <v>2666</v>
      </c>
      <c r="AH42" s="35">
        <f>AF42/$G42</f>
        <v>25.908649173955293</v>
      </c>
      <c r="AI42" s="36"/>
      <c r="AJ42" s="33">
        <v>2280</v>
      </c>
      <c r="AK42" s="37">
        <f>AJ42*$I42</f>
        <v>2280</v>
      </c>
      <c r="AL42" s="35">
        <f>AJ42/$G42</f>
        <v>22.15743440233236</v>
      </c>
      <c r="AM42" s="36"/>
      <c r="AN42" s="36">
        <f>AG42/AK42</f>
        <v>1.169298245614035</v>
      </c>
      <c r="AO42" s="43">
        <f>(AG42-K42)/K42</f>
        <v>0.8411602209944752</v>
      </c>
      <c r="AP42" s="44">
        <v>1</v>
      </c>
      <c r="AQ42" s="45">
        <v>1</v>
      </c>
      <c r="AR42" s="27">
        <v>2823</v>
      </c>
      <c r="AS42" s="46">
        <f>AR42*$H42</f>
        <v>2823</v>
      </c>
      <c r="AT42" s="47">
        <f>AR42/$G42</f>
        <v>27.434402332361515</v>
      </c>
      <c r="AU42" s="48"/>
      <c r="AV42" s="27">
        <v>2987</v>
      </c>
      <c r="AW42" s="46">
        <f>AV42*$AQ42</f>
        <v>2987</v>
      </c>
      <c r="AX42" s="47">
        <f>AV42/$G42</f>
        <v>29.02818270165209</v>
      </c>
      <c r="AY42" s="49"/>
      <c r="AZ42"/>
      <c r="BA42"/>
      <c r="BB42"/>
    </row>
    <row r="43" spans="1:54" s="27" customFormat="1" ht="15.75">
      <c r="A43" s="50"/>
      <c r="D43" s="28"/>
      <c r="E43" s="29"/>
      <c r="F43" s="30"/>
      <c r="G43" s="29"/>
      <c r="H43" s="52"/>
      <c r="I43" s="53"/>
      <c r="J43" s="33"/>
      <c r="K43" s="34"/>
      <c r="L43" s="35"/>
      <c r="M43" s="36"/>
      <c r="N43" s="33"/>
      <c r="O43" s="37"/>
      <c r="P43" s="35"/>
      <c r="Q43" s="38"/>
      <c r="R43" s="54"/>
      <c r="S43" s="55"/>
      <c r="T43" s="33"/>
      <c r="U43" s="35"/>
      <c r="V43" s="35"/>
      <c r="W43" s="35"/>
      <c r="X43" s="41"/>
      <c r="Y43" s="35"/>
      <c r="Z43" s="35"/>
      <c r="AA43" s="35"/>
      <c r="AB43" s="35"/>
      <c r="AC43" s="35"/>
      <c r="AD43" s="54"/>
      <c r="AE43" s="55"/>
      <c r="AF43" s="33"/>
      <c r="AG43" s="37"/>
      <c r="AH43" s="35"/>
      <c r="AI43" s="36"/>
      <c r="AJ43" s="33"/>
      <c r="AK43" s="37"/>
      <c r="AL43" s="35"/>
      <c r="AM43" s="36"/>
      <c r="AN43" s="36"/>
      <c r="AO43" s="43"/>
      <c r="AP43" s="56"/>
      <c r="AQ43" s="57"/>
      <c r="AS43" s="46"/>
      <c r="AT43" s="47"/>
      <c r="AU43" s="48"/>
      <c r="AW43" s="46"/>
      <c r="AX43" s="47"/>
      <c r="AY43" s="49"/>
      <c r="AZ43"/>
      <c r="BA43"/>
      <c r="BB43"/>
    </row>
    <row r="44" spans="1:51" s="59" customFormat="1" ht="15.75">
      <c r="A44" s="58"/>
      <c r="B44" s="59" t="s">
        <v>63</v>
      </c>
      <c r="D44" s="60"/>
      <c r="E44" s="59">
        <f>SUM(E39:E42)</f>
        <v>45315348</v>
      </c>
      <c r="F44" s="61">
        <f>G44/640</f>
        <v>1.62546875</v>
      </c>
      <c r="G44" s="59">
        <f>SUM(G39:G42)</f>
        <v>1040.3</v>
      </c>
      <c r="H44" s="62"/>
      <c r="I44" s="63"/>
      <c r="J44" s="64">
        <f>SUM(J39:J42)</f>
        <v>19028</v>
      </c>
      <c r="K44" s="65">
        <f>SUM(K39:K42)</f>
        <v>17607</v>
      </c>
      <c r="L44" s="66">
        <f>J44/$G44</f>
        <v>18.290877631452467</v>
      </c>
      <c r="M44" s="67">
        <f>K44/$G46</f>
        <v>41.72274881516588</v>
      </c>
      <c r="N44" s="64">
        <f>SUM(N39:N42)</f>
        <v>2391</v>
      </c>
      <c r="O44" s="65">
        <f>SUM(O39:O42)</f>
        <v>1242</v>
      </c>
      <c r="P44" s="66">
        <f>N44/$G44</f>
        <v>2.2983754686148226</v>
      </c>
      <c r="Q44" s="68">
        <f>O44/G46</f>
        <v>2.943127962085308</v>
      </c>
      <c r="R44" s="69"/>
      <c r="S44" s="70"/>
      <c r="T44" s="71">
        <f>SUM(T39:T42)</f>
        <v>18020</v>
      </c>
      <c r="U44" s="72">
        <f>SUM(U39:U43)</f>
        <v>16625</v>
      </c>
      <c r="V44" s="71">
        <f>SUM(V39:V43)</f>
        <v>106.60604862153858</v>
      </c>
      <c r="W44" s="67">
        <f>U44/$G46</f>
        <v>39.3957345971564</v>
      </c>
      <c r="X44" s="71">
        <f>SUM(X39:X42)</f>
        <v>2588</v>
      </c>
      <c r="Y44" s="71">
        <f>SUM(Y39:Y42)</f>
        <v>1434</v>
      </c>
      <c r="Z44" s="66">
        <f>X44/G44</f>
        <v>2.48774392002307</v>
      </c>
      <c r="AA44" s="67">
        <f>Y44/G46</f>
        <v>3.3981042654028437</v>
      </c>
      <c r="AB44" s="66"/>
      <c r="AC44" s="66"/>
      <c r="AD44" s="69"/>
      <c r="AE44" s="70"/>
      <c r="AF44" s="64">
        <f>SUM(AF39:AF42)</f>
        <v>26563</v>
      </c>
      <c r="AG44" s="65">
        <f>SUM(AG39:AG42)</f>
        <v>25091</v>
      </c>
      <c r="AH44" s="66">
        <f>AF44/$G44</f>
        <v>25.533980582524272</v>
      </c>
      <c r="AI44" s="67">
        <f>AG44/$G46</f>
        <v>59.45734597156398</v>
      </c>
      <c r="AJ44" s="64">
        <f>SUM(AJ39:AJ42)</f>
        <v>6446</v>
      </c>
      <c r="AK44" s="65">
        <f>SUM(AK39:AK42)</f>
        <v>5292</v>
      </c>
      <c r="AL44" s="66">
        <f>AJ44/$G44</f>
        <v>6.196289531865808</v>
      </c>
      <c r="AM44" s="67">
        <f>AK44/$G46</f>
        <v>12.540284360189574</v>
      </c>
      <c r="AN44" s="67">
        <f>AG44/AK44</f>
        <v>4.741307634164777</v>
      </c>
      <c r="AO44" s="73">
        <f>(AG44-K44)/K44</f>
        <v>0.4250582154824786</v>
      </c>
      <c r="AP44" s="74"/>
      <c r="AQ44" s="75"/>
      <c r="AR44" s="59">
        <f>SUM(AR39:AR42)</f>
        <v>28070</v>
      </c>
      <c r="AS44" s="76">
        <f>SUM(AS39:AS42)</f>
        <v>26580</v>
      </c>
      <c r="AT44" s="61">
        <f>AR44/$G44</f>
        <v>26.982601172738633</v>
      </c>
      <c r="AU44" s="77">
        <f>AS44/$G46</f>
        <v>62.985781990521325</v>
      </c>
      <c r="AV44" s="59">
        <f>SUM(AV39:AV42)</f>
        <v>7927</v>
      </c>
      <c r="AW44" s="76">
        <f>SUM(AW39:AW42)</f>
        <v>6773</v>
      </c>
      <c r="AX44" s="61">
        <f>AV44/$G44</f>
        <v>7.619917331538979</v>
      </c>
      <c r="AY44" s="78">
        <f>AW44/$G46</f>
        <v>16.049763033175356</v>
      </c>
    </row>
    <row r="45" spans="1:54" s="27" customFormat="1" ht="15.75">
      <c r="A45" s="50"/>
      <c r="D45" s="28"/>
      <c r="E45" s="29"/>
      <c r="F45" s="30"/>
      <c r="G45" s="29"/>
      <c r="H45" s="52"/>
      <c r="I45" s="53"/>
      <c r="J45" s="33"/>
      <c r="K45" s="34"/>
      <c r="L45" s="35"/>
      <c r="M45" s="36"/>
      <c r="N45" s="33"/>
      <c r="O45" s="37"/>
      <c r="P45" s="35"/>
      <c r="Q45" s="38"/>
      <c r="R45" s="54"/>
      <c r="S45" s="55"/>
      <c r="T45" s="33"/>
      <c r="U45" s="35"/>
      <c r="V45" s="35"/>
      <c r="W45" s="35"/>
      <c r="X45" s="41"/>
      <c r="Y45" s="35"/>
      <c r="Z45" s="35"/>
      <c r="AA45" s="35"/>
      <c r="AB45" s="35"/>
      <c r="AC45" s="35"/>
      <c r="AD45" s="54"/>
      <c r="AE45" s="55"/>
      <c r="AF45" s="33"/>
      <c r="AG45" s="37"/>
      <c r="AH45" s="35"/>
      <c r="AI45" s="36"/>
      <c r="AJ45" s="33"/>
      <c r="AK45" s="37"/>
      <c r="AL45" s="35"/>
      <c r="AM45" s="36"/>
      <c r="AN45" s="36"/>
      <c r="AO45" s="43"/>
      <c r="AP45" s="56"/>
      <c r="AQ45" s="57"/>
      <c r="AS45" s="46"/>
      <c r="AT45" s="47"/>
      <c r="AU45" s="36"/>
      <c r="AW45" s="46"/>
      <c r="AX45" s="47"/>
      <c r="AY45" s="49"/>
      <c r="AZ45"/>
      <c r="BA45"/>
      <c r="BB45"/>
    </row>
    <row r="46" spans="1:51" s="26" customFormat="1" ht="15.75">
      <c r="A46" s="50"/>
      <c r="B46" s="26" t="s">
        <v>64</v>
      </c>
      <c r="D46" s="79"/>
      <c r="E46" s="80"/>
      <c r="F46" s="81">
        <v>0.7</v>
      </c>
      <c r="G46" s="80">
        <v>422</v>
      </c>
      <c r="H46" s="82"/>
      <c r="I46" s="83"/>
      <c r="K46" s="84">
        <v>18331</v>
      </c>
      <c r="L46" s="85">
        <v>43.4</v>
      </c>
      <c r="M46" s="85"/>
      <c r="N46" s="84">
        <v>1222</v>
      </c>
      <c r="O46" s="86"/>
      <c r="P46" s="85">
        <v>2.9</v>
      </c>
      <c r="Q46" s="87"/>
      <c r="R46" s="88"/>
      <c r="S46" s="89"/>
      <c r="U46" s="85"/>
      <c r="V46" s="85"/>
      <c r="W46" s="85"/>
      <c r="X46" s="86"/>
      <c r="Y46" s="85"/>
      <c r="Z46" s="85"/>
      <c r="AA46" s="85"/>
      <c r="AB46" s="85"/>
      <c r="AC46" s="85"/>
      <c r="AD46" s="88"/>
      <c r="AE46" s="89"/>
      <c r="AG46" s="84">
        <v>24840</v>
      </c>
      <c r="AI46" s="85">
        <v>58.9</v>
      </c>
      <c r="AJ46" s="84">
        <v>5222</v>
      </c>
      <c r="AK46" s="86"/>
      <c r="AM46" s="85">
        <v>12.4</v>
      </c>
      <c r="AN46" s="85">
        <v>4.8</v>
      </c>
      <c r="AO46" s="90">
        <v>0.355</v>
      </c>
      <c r="AP46" s="91"/>
      <c r="AQ46" s="82"/>
      <c r="AT46" s="92"/>
      <c r="AU46" s="92"/>
      <c r="AX46" s="92"/>
      <c r="AY46" s="93"/>
    </row>
    <row r="47" spans="1:51" s="26" customFormat="1" ht="15.75">
      <c r="A47" s="50"/>
      <c r="D47" s="79"/>
      <c r="E47" s="80"/>
      <c r="F47" s="81"/>
      <c r="G47" s="80"/>
      <c r="H47" s="82"/>
      <c r="I47" s="83"/>
      <c r="J47" s="84"/>
      <c r="K47" s="102"/>
      <c r="L47" s="85"/>
      <c r="M47" s="103"/>
      <c r="N47" s="84"/>
      <c r="O47" s="104"/>
      <c r="P47" s="85"/>
      <c r="Q47" s="87"/>
      <c r="R47" s="105"/>
      <c r="S47" s="137"/>
      <c r="T47" s="84"/>
      <c r="U47" s="85"/>
      <c r="V47" s="85"/>
      <c r="W47" s="85"/>
      <c r="X47" s="86"/>
      <c r="Y47" s="85"/>
      <c r="Z47" s="85"/>
      <c r="AA47" s="85"/>
      <c r="AB47" s="85"/>
      <c r="AC47" s="85"/>
      <c r="AD47" s="105"/>
      <c r="AE47" s="137"/>
      <c r="AF47" s="84"/>
      <c r="AG47" s="104"/>
      <c r="AH47" s="85"/>
      <c r="AI47" s="103"/>
      <c r="AJ47" s="84"/>
      <c r="AK47" s="104"/>
      <c r="AL47" s="85"/>
      <c r="AM47" s="103"/>
      <c r="AN47" s="103"/>
      <c r="AO47" s="107"/>
      <c r="AP47" s="108"/>
      <c r="AQ47" s="138"/>
      <c r="AS47" s="139"/>
      <c r="AT47" s="92"/>
      <c r="AU47" s="140"/>
      <c r="AW47" s="139"/>
      <c r="AX47" s="92"/>
      <c r="AY47" s="111"/>
    </row>
    <row r="48" spans="1:51" s="26" customFormat="1" ht="16.5" thickBot="1">
      <c r="A48" s="50"/>
      <c r="D48" s="79"/>
      <c r="E48" s="80"/>
      <c r="F48" s="81"/>
      <c r="G48" s="80"/>
      <c r="H48" s="82"/>
      <c r="I48" s="83"/>
      <c r="J48" s="84"/>
      <c r="K48" s="102"/>
      <c r="L48" s="85"/>
      <c r="M48" s="103"/>
      <c r="N48" s="84"/>
      <c r="O48" s="104"/>
      <c r="P48" s="85"/>
      <c r="Q48" s="87"/>
      <c r="R48" s="105"/>
      <c r="S48" s="137"/>
      <c r="T48" s="84"/>
      <c r="U48" s="85"/>
      <c r="V48" s="85"/>
      <c r="W48" s="85"/>
      <c r="X48" s="86"/>
      <c r="Y48" s="85"/>
      <c r="Z48" s="85"/>
      <c r="AA48" s="85"/>
      <c r="AB48" s="85"/>
      <c r="AC48" s="85"/>
      <c r="AD48" s="105"/>
      <c r="AE48" s="137"/>
      <c r="AF48" s="84"/>
      <c r="AG48" s="104"/>
      <c r="AH48" s="85"/>
      <c r="AI48" s="103"/>
      <c r="AJ48" s="84"/>
      <c r="AK48" s="104"/>
      <c r="AL48" s="85"/>
      <c r="AM48" s="103"/>
      <c r="AN48" s="103"/>
      <c r="AO48" s="107"/>
      <c r="AP48" s="108"/>
      <c r="AQ48" s="138"/>
      <c r="AS48" s="139"/>
      <c r="AT48" s="92"/>
      <c r="AU48" s="140"/>
      <c r="AW48" s="139"/>
      <c r="AX48" s="92"/>
      <c r="AY48" s="111"/>
    </row>
    <row r="49" spans="1:51" s="119" customFormat="1" ht="16.5" thickTop="1">
      <c r="A49" s="118"/>
      <c r="D49" s="120"/>
      <c r="E49" s="121"/>
      <c r="F49" s="122"/>
      <c r="G49" s="121"/>
      <c r="H49" s="123"/>
      <c r="I49" s="123"/>
      <c r="K49" s="124"/>
      <c r="L49" s="125"/>
      <c r="M49" s="126"/>
      <c r="O49" s="127"/>
      <c r="P49" s="125"/>
      <c r="Q49" s="128"/>
      <c r="R49" s="129"/>
      <c r="S49" s="130"/>
      <c r="U49" s="125"/>
      <c r="V49" s="125"/>
      <c r="W49" s="125"/>
      <c r="X49" s="131"/>
      <c r="Y49" s="125"/>
      <c r="Z49" s="125"/>
      <c r="AA49" s="125"/>
      <c r="AB49" s="125"/>
      <c r="AC49" s="125"/>
      <c r="AD49" s="129"/>
      <c r="AE49" s="130"/>
      <c r="AG49" s="127"/>
      <c r="AH49" s="125"/>
      <c r="AI49" s="126"/>
      <c r="AK49" s="127"/>
      <c r="AL49" s="125"/>
      <c r="AM49" s="126"/>
      <c r="AN49" s="126"/>
      <c r="AO49" s="132"/>
      <c r="AP49" s="133"/>
      <c r="AQ49" s="134"/>
      <c r="AS49" s="135"/>
      <c r="AT49" s="125"/>
      <c r="AU49" s="126"/>
      <c r="AW49" s="135"/>
      <c r="AX49" s="125"/>
      <c r="AY49" s="136"/>
    </row>
    <row r="50" spans="1:51" s="26" customFormat="1" ht="15.75">
      <c r="A50" s="50"/>
      <c r="D50" s="79"/>
      <c r="E50" s="80"/>
      <c r="F50" s="81"/>
      <c r="G50" s="80"/>
      <c r="H50" s="82"/>
      <c r="I50" s="83"/>
      <c r="J50" s="84"/>
      <c r="K50" s="102"/>
      <c r="L50" s="85"/>
      <c r="M50" s="103"/>
      <c r="N50" s="84"/>
      <c r="O50" s="104"/>
      <c r="P50" s="85"/>
      <c r="Q50" s="87"/>
      <c r="R50" s="105"/>
      <c r="S50" s="137"/>
      <c r="T50" s="84"/>
      <c r="U50" s="85"/>
      <c r="V50" s="85"/>
      <c r="W50" s="85"/>
      <c r="X50" s="86"/>
      <c r="Y50" s="85"/>
      <c r="Z50" s="85"/>
      <c r="AA50" s="85"/>
      <c r="AB50" s="85"/>
      <c r="AC50" s="85"/>
      <c r="AD50" s="105"/>
      <c r="AE50" s="137"/>
      <c r="AF50" s="84"/>
      <c r="AG50" s="104"/>
      <c r="AH50" s="85"/>
      <c r="AI50" s="103"/>
      <c r="AJ50" s="84"/>
      <c r="AK50" s="104"/>
      <c r="AL50" s="85"/>
      <c r="AM50" s="103"/>
      <c r="AN50" s="103"/>
      <c r="AO50" s="107"/>
      <c r="AP50" s="108"/>
      <c r="AQ50" s="138"/>
      <c r="AS50" s="139"/>
      <c r="AT50" s="92"/>
      <c r="AU50" s="140"/>
      <c r="AW50" s="139"/>
      <c r="AX50" s="92"/>
      <c r="AY50" s="111"/>
    </row>
    <row r="51" spans="1:54" s="27" customFormat="1" ht="15.75">
      <c r="A51" s="25">
        <v>20</v>
      </c>
      <c r="B51" s="26" t="s">
        <v>65</v>
      </c>
      <c r="C51" s="27" t="s">
        <v>52</v>
      </c>
      <c r="D51" s="28">
        <v>413</v>
      </c>
      <c r="E51" s="29">
        <v>6266393</v>
      </c>
      <c r="F51" s="30"/>
      <c r="G51" s="29">
        <v>143.9</v>
      </c>
      <c r="H51" s="31">
        <v>1</v>
      </c>
      <c r="I51" s="32">
        <v>1</v>
      </c>
      <c r="J51" s="33">
        <v>7465</v>
      </c>
      <c r="K51" s="34">
        <f>J51*$H51</f>
        <v>7465</v>
      </c>
      <c r="L51" s="35">
        <f>J51/$G51</f>
        <v>51.87630298818624</v>
      </c>
      <c r="M51" s="36"/>
      <c r="N51" s="33">
        <v>253</v>
      </c>
      <c r="O51" s="37">
        <f>N51*$I51</f>
        <v>253</v>
      </c>
      <c r="P51" s="35"/>
      <c r="Q51" s="38"/>
      <c r="R51" s="39">
        <v>1</v>
      </c>
      <c r="S51" s="40">
        <v>1</v>
      </c>
      <c r="T51" s="33">
        <v>7839</v>
      </c>
      <c r="U51" s="37">
        <f>T51*R51</f>
        <v>7839</v>
      </c>
      <c r="V51" s="35">
        <f>T51/$G51</f>
        <v>54.47533009034051</v>
      </c>
      <c r="W51" s="35"/>
      <c r="X51" s="41">
        <v>699</v>
      </c>
      <c r="Y51" s="37">
        <f>X51*S51</f>
        <v>699</v>
      </c>
      <c r="Z51" s="42">
        <f>X51/$G51</f>
        <v>4.857539958304378</v>
      </c>
      <c r="AA51" s="35"/>
      <c r="AB51" s="35"/>
      <c r="AC51" s="35"/>
      <c r="AD51" s="39">
        <v>1</v>
      </c>
      <c r="AE51" s="40">
        <v>1</v>
      </c>
      <c r="AF51" s="33">
        <v>9512</v>
      </c>
      <c r="AG51" s="37">
        <f>AF51*AD51</f>
        <v>9512</v>
      </c>
      <c r="AH51" s="35">
        <f>AF51/$G51</f>
        <v>66.10145934676859</v>
      </c>
      <c r="AI51" s="36"/>
      <c r="AJ51" s="33">
        <v>1108</v>
      </c>
      <c r="AK51" s="37">
        <f>AJ51*$I51</f>
        <v>1108</v>
      </c>
      <c r="AL51" s="35">
        <f>AJ51/$G51</f>
        <v>7.6997915218902016</v>
      </c>
      <c r="AM51" s="36"/>
      <c r="AN51" s="36">
        <f>AG51/AK51</f>
        <v>8.584837545126353</v>
      </c>
      <c r="AO51" s="43">
        <f>(AG51-K51)/K51</f>
        <v>0.2742129939718687</v>
      </c>
      <c r="AP51" s="44">
        <v>1</v>
      </c>
      <c r="AQ51" s="45">
        <v>1</v>
      </c>
      <c r="AR51" s="27">
        <v>9887</v>
      </c>
      <c r="AS51" s="46">
        <f>AR51*$H51</f>
        <v>9887</v>
      </c>
      <c r="AT51" s="47">
        <f>AR51/$G51</f>
        <v>68.70743571924947</v>
      </c>
      <c r="AU51" s="48"/>
      <c r="AV51" s="27">
        <v>1208</v>
      </c>
      <c r="AW51" s="46">
        <f>AV51*$AQ51</f>
        <v>1208</v>
      </c>
      <c r="AX51" s="47">
        <f>AV51/$G51</f>
        <v>8.39471855455177</v>
      </c>
      <c r="AY51" s="49"/>
      <c r="AZ51"/>
      <c r="BA51"/>
      <c r="BB51"/>
    </row>
    <row r="52" spans="1:54" s="27" customFormat="1" ht="15.75">
      <c r="A52" s="50"/>
      <c r="C52" s="27" t="s">
        <v>52</v>
      </c>
      <c r="D52" s="28">
        <v>416</v>
      </c>
      <c r="E52" s="29">
        <v>4585814</v>
      </c>
      <c r="F52" s="30"/>
      <c r="G52" s="29">
        <v>105.3</v>
      </c>
      <c r="H52" s="31">
        <v>1</v>
      </c>
      <c r="I52" s="32">
        <v>1</v>
      </c>
      <c r="J52" s="33">
        <v>9457</v>
      </c>
      <c r="K52" s="34">
        <f>J52*$H52</f>
        <v>9457</v>
      </c>
      <c r="L52" s="35">
        <f>J52/$G52</f>
        <v>89.81006647673314</v>
      </c>
      <c r="M52" s="36"/>
      <c r="N52" s="33">
        <v>3</v>
      </c>
      <c r="O52" s="37">
        <f>N52*$I52</f>
        <v>3</v>
      </c>
      <c r="P52" s="35"/>
      <c r="Q52" s="38"/>
      <c r="R52" s="39">
        <v>1</v>
      </c>
      <c r="S52" s="40">
        <v>1</v>
      </c>
      <c r="T52" s="33">
        <v>10933</v>
      </c>
      <c r="U52" s="37">
        <f>T52*R52</f>
        <v>10933</v>
      </c>
      <c r="V52" s="35">
        <f>T52/$G52</f>
        <v>103.82716049382717</v>
      </c>
      <c r="W52" s="35"/>
      <c r="X52" s="41">
        <v>3</v>
      </c>
      <c r="Y52" s="37">
        <f>X52*S52</f>
        <v>3</v>
      </c>
      <c r="Z52" s="42">
        <f>X52/$G52</f>
        <v>0.02849002849002849</v>
      </c>
      <c r="AA52" s="35"/>
      <c r="AB52" s="35"/>
      <c r="AC52" s="35"/>
      <c r="AD52" s="39">
        <v>1</v>
      </c>
      <c r="AE52" s="40">
        <v>1</v>
      </c>
      <c r="AF52" s="33">
        <v>11845</v>
      </c>
      <c r="AG52" s="37">
        <f>AF52*AD52</f>
        <v>11845</v>
      </c>
      <c r="AH52" s="35">
        <f>AF52/$G52</f>
        <v>112.48812915479583</v>
      </c>
      <c r="AI52" s="36"/>
      <c r="AJ52" s="33">
        <v>1687</v>
      </c>
      <c r="AK52" s="37">
        <f>AJ52*$I52</f>
        <v>1687</v>
      </c>
      <c r="AL52" s="35">
        <f>AJ52/$G52</f>
        <v>16.020892687559353</v>
      </c>
      <c r="AM52" s="36"/>
      <c r="AN52" s="36">
        <f>AG52/AK52</f>
        <v>7.021339656194428</v>
      </c>
      <c r="AO52" s="43">
        <f>(AG52-K52)/K52</f>
        <v>0.252511367241197</v>
      </c>
      <c r="AP52" s="44">
        <v>1</v>
      </c>
      <c r="AQ52" s="45">
        <v>1</v>
      </c>
      <c r="AR52" s="27">
        <v>12087</v>
      </c>
      <c r="AS52" s="46">
        <f>AR52*$H52</f>
        <v>12087</v>
      </c>
      <c r="AT52" s="47">
        <f>AR52/$G52</f>
        <v>114.78632478632478</v>
      </c>
      <c r="AU52" s="48"/>
      <c r="AV52" s="27">
        <v>2254</v>
      </c>
      <c r="AW52" s="46">
        <f>AV52*$AQ52</f>
        <v>2254</v>
      </c>
      <c r="AX52" s="47">
        <f>AV52/$G52</f>
        <v>21.40550807217474</v>
      </c>
      <c r="AY52" s="49"/>
      <c r="AZ52"/>
      <c r="BA52"/>
      <c r="BB52"/>
    </row>
    <row r="53" spans="1:54" s="27" customFormat="1" ht="15.75">
      <c r="A53" s="50"/>
      <c r="D53" s="28"/>
      <c r="E53" s="29"/>
      <c r="F53" s="30"/>
      <c r="G53" s="29"/>
      <c r="H53" s="52"/>
      <c r="I53" s="53"/>
      <c r="J53" s="33"/>
      <c r="K53" s="34"/>
      <c r="L53" s="35"/>
      <c r="M53" s="36"/>
      <c r="N53" s="33"/>
      <c r="O53" s="37"/>
      <c r="P53" s="35"/>
      <c r="Q53" s="38"/>
      <c r="R53" s="54"/>
      <c r="S53" s="55"/>
      <c r="T53" s="33"/>
      <c r="U53" s="35"/>
      <c r="V53" s="35"/>
      <c r="W53" s="35"/>
      <c r="X53" s="41"/>
      <c r="Y53" s="35"/>
      <c r="Z53" s="35"/>
      <c r="AA53" s="35"/>
      <c r="AB53" s="35"/>
      <c r="AC53" s="35"/>
      <c r="AD53" s="54"/>
      <c r="AE53" s="55"/>
      <c r="AF53" s="33"/>
      <c r="AG53" s="37"/>
      <c r="AH53" s="35"/>
      <c r="AI53" s="36"/>
      <c r="AJ53" s="33"/>
      <c r="AK53" s="37"/>
      <c r="AL53" s="35"/>
      <c r="AM53" s="36"/>
      <c r="AN53" s="36"/>
      <c r="AO53" s="43"/>
      <c r="AP53" s="56"/>
      <c r="AQ53" s="57"/>
      <c r="AS53" s="46"/>
      <c r="AT53" s="47"/>
      <c r="AU53" s="48"/>
      <c r="AW53" s="46"/>
      <c r="AX53" s="47"/>
      <c r="AY53" s="49"/>
      <c r="AZ53"/>
      <c r="BA53"/>
      <c r="BB53"/>
    </row>
    <row r="54" spans="1:51" s="59" customFormat="1" ht="15.75">
      <c r="A54" s="58"/>
      <c r="B54" s="59" t="s">
        <v>66</v>
      </c>
      <c r="D54" s="60"/>
      <c r="F54" s="61">
        <f>G54/640</f>
        <v>0.38937499999999997</v>
      </c>
      <c r="G54" s="59">
        <f>SUM(G51:G52)</f>
        <v>249.2</v>
      </c>
      <c r="H54" s="62">
        <v>1</v>
      </c>
      <c r="I54" s="63">
        <v>1</v>
      </c>
      <c r="J54" s="64">
        <f>SUM(J51:J52)</f>
        <v>16922</v>
      </c>
      <c r="K54" s="65">
        <f>SUM(K51:K52)</f>
        <v>16922</v>
      </c>
      <c r="L54" s="66">
        <f>J54/$G54</f>
        <v>67.90529695024077</v>
      </c>
      <c r="M54" s="67">
        <f>K54/$G56</f>
        <v>68.78861788617886</v>
      </c>
      <c r="N54" s="64">
        <f>SUM(N51:N52)</f>
        <v>256</v>
      </c>
      <c r="O54" s="65">
        <f>SUM(O51:O52)</f>
        <v>256</v>
      </c>
      <c r="P54" s="66">
        <f>N54/$G54</f>
        <v>1.027287319422151</v>
      </c>
      <c r="Q54" s="68">
        <f>O54/G56</f>
        <v>1.0406504065040652</v>
      </c>
      <c r="R54" s="69"/>
      <c r="S54" s="70"/>
      <c r="T54" s="71">
        <f>SUM(T51:T53)</f>
        <v>18772</v>
      </c>
      <c r="U54" s="72">
        <f>SUM(U51:U53)</f>
        <v>18772</v>
      </c>
      <c r="V54" s="71">
        <f>SUM(V51:V53)</f>
        <v>158.30249058416769</v>
      </c>
      <c r="W54" s="67">
        <f>U54/$G56</f>
        <v>76.3089430894309</v>
      </c>
      <c r="X54" s="71">
        <f>SUM(X51:X53)</f>
        <v>702</v>
      </c>
      <c r="Y54" s="71">
        <f>SUM(Y51:Y52)</f>
        <v>702</v>
      </c>
      <c r="Z54" s="66">
        <f>X54/G54</f>
        <v>2.8170144462279296</v>
      </c>
      <c r="AA54" s="67">
        <f>Y54/G56</f>
        <v>2.8536585365853657</v>
      </c>
      <c r="AB54" s="66"/>
      <c r="AC54" s="66"/>
      <c r="AD54" s="69"/>
      <c r="AE54" s="70"/>
      <c r="AF54" s="64">
        <f>SUM(AF51:AF52)</f>
        <v>21357</v>
      </c>
      <c r="AG54" s="65">
        <f>SUM(AG51:AG52)</f>
        <v>21357</v>
      </c>
      <c r="AH54" s="66">
        <f>AF54/$G54</f>
        <v>85.70224719101124</v>
      </c>
      <c r="AI54" s="67">
        <f>AG54/$G56</f>
        <v>86.8170731707317</v>
      </c>
      <c r="AJ54" s="64">
        <f>SUM(AJ51:AJ52)</f>
        <v>2795</v>
      </c>
      <c r="AK54" s="65">
        <f>SUM(AK51:AK52)</f>
        <v>2795</v>
      </c>
      <c r="AL54" s="66">
        <f>AJ54/$G54</f>
        <v>11.215890850722312</v>
      </c>
      <c r="AM54" s="67">
        <f>AK54/$G56</f>
        <v>11.361788617886178</v>
      </c>
      <c r="AN54" s="67">
        <f>AG54/AK54</f>
        <v>7.6411449016100175</v>
      </c>
      <c r="AO54" s="73">
        <f>(AG54-K54)/K54</f>
        <v>0.2620848599456329</v>
      </c>
      <c r="AP54" s="74"/>
      <c r="AQ54" s="75"/>
      <c r="AR54" s="59">
        <f>SUM(AR51:AR52)</f>
        <v>21974</v>
      </c>
      <c r="AS54" s="76">
        <f>SUM(AS51:AS52)</f>
        <v>21974</v>
      </c>
      <c r="AT54" s="61">
        <f>AR54/$G54</f>
        <v>88.17817014446229</v>
      </c>
      <c r="AU54" s="77">
        <f>AS54/$G56</f>
        <v>89.32520325203252</v>
      </c>
      <c r="AV54" s="59">
        <f>SUM(AV51:AV52)</f>
        <v>3462</v>
      </c>
      <c r="AW54" s="76">
        <f>SUM(AW51:AW52)</f>
        <v>3462</v>
      </c>
      <c r="AX54" s="61">
        <f>AV54/$G54</f>
        <v>13.892455858747994</v>
      </c>
      <c r="AY54" s="78">
        <f>AW54/$G56</f>
        <v>14.073170731707316</v>
      </c>
    </row>
    <row r="55" spans="1:54" s="27" customFormat="1" ht="15.75">
      <c r="A55" s="50"/>
      <c r="D55" s="28"/>
      <c r="E55" s="29"/>
      <c r="F55" s="30"/>
      <c r="G55" s="29"/>
      <c r="H55" s="52"/>
      <c r="I55" s="53"/>
      <c r="J55" s="33"/>
      <c r="K55" s="34"/>
      <c r="L55" s="35"/>
      <c r="M55" s="36"/>
      <c r="N55" s="33"/>
      <c r="O55" s="37"/>
      <c r="P55" s="35"/>
      <c r="Q55" s="38"/>
      <c r="R55" s="54"/>
      <c r="S55" s="55"/>
      <c r="T55" s="33"/>
      <c r="U55" s="35"/>
      <c r="V55" s="35"/>
      <c r="W55" s="35"/>
      <c r="X55" s="41"/>
      <c r="Y55" s="35"/>
      <c r="Z55" s="35"/>
      <c r="AA55" s="35"/>
      <c r="AB55" s="35"/>
      <c r="AC55" s="35"/>
      <c r="AD55" s="54"/>
      <c r="AE55" s="55"/>
      <c r="AF55" s="33"/>
      <c r="AG55" s="37"/>
      <c r="AH55" s="35"/>
      <c r="AI55" s="36"/>
      <c r="AJ55" s="33"/>
      <c r="AK55" s="37"/>
      <c r="AL55" s="35"/>
      <c r="AM55" s="36"/>
      <c r="AN55" s="36"/>
      <c r="AO55" s="43"/>
      <c r="AP55" s="56"/>
      <c r="AQ55" s="57"/>
      <c r="AS55" s="46"/>
      <c r="AT55" s="47"/>
      <c r="AU55" s="36"/>
      <c r="AW55" s="46"/>
      <c r="AX55" s="47"/>
      <c r="AY55" s="49"/>
      <c r="AZ55"/>
      <c r="BA55"/>
      <c r="BB55"/>
    </row>
    <row r="56" spans="1:51" s="26" customFormat="1" ht="15.75">
      <c r="A56" s="50"/>
      <c r="B56" s="26" t="s">
        <v>67</v>
      </c>
      <c r="D56" s="79"/>
      <c r="E56" s="80"/>
      <c r="F56" s="81">
        <v>0.4</v>
      </c>
      <c r="G56" s="80">
        <v>246</v>
      </c>
      <c r="H56" s="82"/>
      <c r="I56" s="83"/>
      <c r="K56" s="84">
        <v>21035</v>
      </c>
      <c r="L56" s="85">
        <v>85.5</v>
      </c>
      <c r="M56" s="85"/>
      <c r="N56" s="84">
        <v>6</v>
      </c>
      <c r="O56" s="86"/>
      <c r="P56" s="85">
        <v>0</v>
      </c>
      <c r="Q56" s="87"/>
      <c r="R56" s="88"/>
      <c r="S56" s="89"/>
      <c r="U56" s="85"/>
      <c r="V56" s="85"/>
      <c r="W56" s="85"/>
      <c r="X56" s="86"/>
      <c r="Y56" s="85"/>
      <c r="Z56" s="85"/>
      <c r="AA56" s="85"/>
      <c r="AB56" s="85"/>
      <c r="AC56" s="85"/>
      <c r="AD56" s="88"/>
      <c r="AE56" s="89"/>
      <c r="AG56" s="84">
        <v>21843</v>
      </c>
      <c r="AI56" s="85">
        <v>88.8</v>
      </c>
      <c r="AJ56" s="84">
        <v>3206</v>
      </c>
      <c r="AK56" s="86"/>
      <c r="AM56" s="85">
        <v>13</v>
      </c>
      <c r="AN56" s="85">
        <v>6.8</v>
      </c>
      <c r="AO56" s="90">
        <v>0.38</v>
      </c>
      <c r="AP56" s="91"/>
      <c r="AQ56" s="82"/>
      <c r="AT56" s="92"/>
      <c r="AU56" s="92"/>
      <c r="AX56" s="92"/>
      <c r="AY56" s="93"/>
    </row>
    <row r="57" spans="1:51" s="26" customFormat="1" ht="16.5" thickBot="1">
      <c r="A57" s="50"/>
      <c r="D57" s="79"/>
      <c r="E57" s="80"/>
      <c r="F57" s="81"/>
      <c r="G57" s="80"/>
      <c r="H57" s="82"/>
      <c r="I57" s="83"/>
      <c r="J57" s="84"/>
      <c r="K57" s="102"/>
      <c r="L57" s="85"/>
      <c r="M57" s="103"/>
      <c r="N57" s="84"/>
      <c r="O57" s="104"/>
      <c r="P57" s="85"/>
      <c r="Q57" s="87"/>
      <c r="R57" s="105"/>
      <c r="S57" s="137"/>
      <c r="T57" s="84"/>
      <c r="U57" s="85"/>
      <c r="V57" s="85"/>
      <c r="W57" s="85"/>
      <c r="X57" s="86"/>
      <c r="Y57" s="85"/>
      <c r="Z57" s="85"/>
      <c r="AA57" s="85"/>
      <c r="AB57" s="85"/>
      <c r="AC57" s="85"/>
      <c r="AD57" s="105"/>
      <c r="AE57" s="137"/>
      <c r="AF57" s="84"/>
      <c r="AG57" s="104"/>
      <c r="AH57" s="85"/>
      <c r="AI57" s="103"/>
      <c r="AJ57" s="84"/>
      <c r="AK57" s="104"/>
      <c r="AL57" s="85"/>
      <c r="AM57" s="103"/>
      <c r="AN57" s="103"/>
      <c r="AO57" s="107"/>
      <c r="AP57" s="108"/>
      <c r="AQ57" s="138"/>
      <c r="AS57" s="139"/>
      <c r="AT57" s="92"/>
      <c r="AU57" s="140"/>
      <c r="AW57" s="139"/>
      <c r="AX57" s="92"/>
      <c r="AY57" s="111"/>
    </row>
    <row r="58" spans="1:54" s="145" customFormat="1" ht="16.5" thickTop="1">
      <c r="A58" s="118"/>
      <c r="D58" s="146"/>
      <c r="E58" s="147"/>
      <c r="F58" s="148"/>
      <c r="G58" s="147"/>
      <c r="H58" s="149"/>
      <c r="I58" s="149"/>
      <c r="K58" s="150"/>
      <c r="L58" s="151"/>
      <c r="M58" s="152"/>
      <c r="O58" s="153"/>
      <c r="P58" s="151"/>
      <c r="Q58" s="154"/>
      <c r="R58" s="155"/>
      <c r="S58" s="156"/>
      <c r="U58" s="151"/>
      <c r="V58" s="151"/>
      <c r="W58" s="151"/>
      <c r="X58" s="157"/>
      <c r="Y58" s="151"/>
      <c r="Z58" s="151"/>
      <c r="AA58" s="151"/>
      <c r="AB58" s="151"/>
      <c r="AC58" s="151"/>
      <c r="AD58" s="155"/>
      <c r="AE58" s="156"/>
      <c r="AG58" s="153"/>
      <c r="AH58" s="151"/>
      <c r="AI58" s="152"/>
      <c r="AK58" s="153"/>
      <c r="AL58" s="151"/>
      <c r="AM58" s="152"/>
      <c r="AN58" s="152"/>
      <c r="AO58" s="158"/>
      <c r="AP58" s="159"/>
      <c r="AQ58" s="160"/>
      <c r="AS58" s="161"/>
      <c r="AT58" s="151"/>
      <c r="AU58" s="152"/>
      <c r="AW58" s="161"/>
      <c r="AX58" s="151"/>
      <c r="AY58" s="162"/>
      <c r="AZ58" s="94"/>
      <c r="BA58" s="94"/>
      <c r="BB58" s="94"/>
    </row>
    <row r="59" spans="4:54" s="33" customFormat="1" ht="12.75">
      <c r="D59" s="167"/>
      <c r="E59" s="51"/>
      <c r="F59" s="168"/>
      <c r="G59" s="51"/>
      <c r="H59" s="53"/>
      <c r="I59" s="53"/>
      <c r="K59" s="34"/>
      <c r="L59" s="35"/>
      <c r="M59" s="36"/>
      <c r="O59" s="37"/>
      <c r="P59" s="35"/>
      <c r="Q59" s="38"/>
      <c r="R59" s="54"/>
      <c r="S59" s="169"/>
      <c r="U59" s="35"/>
      <c r="V59" s="35"/>
      <c r="W59" s="35"/>
      <c r="X59" s="41"/>
      <c r="Y59" s="35"/>
      <c r="Z59" s="35"/>
      <c r="AA59" s="35"/>
      <c r="AB59" s="35"/>
      <c r="AC59" s="35"/>
      <c r="AD59" s="54"/>
      <c r="AE59" s="169"/>
      <c r="AG59" s="37"/>
      <c r="AH59" s="35"/>
      <c r="AI59" s="36"/>
      <c r="AK59" s="37"/>
      <c r="AL59" s="35"/>
      <c r="AM59" s="36"/>
      <c r="AN59" s="36"/>
      <c r="AO59" s="43"/>
      <c r="AP59" s="56"/>
      <c r="AQ59" s="170"/>
      <c r="AS59" s="171"/>
      <c r="AT59" s="35"/>
      <c r="AU59" s="36"/>
      <c r="AW59" s="171"/>
      <c r="AX59" s="35"/>
      <c r="AY59" s="49"/>
      <c r="AZ59" s="97"/>
      <c r="BA59" s="97"/>
      <c r="BB59" s="97"/>
    </row>
    <row r="60" spans="1:51" ht="15.75">
      <c r="A60" s="172">
        <v>27</v>
      </c>
      <c r="B60" s="84" t="s">
        <v>68</v>
      </c>
      <c r="C60" t="s">
        <v>52</v>
      </c>
      <c r="D60" s="96">
        <v>347</v>
      </c>
      <c r="E60" s="96">
        <v>14457430</v>
      </c>
      <c r="F60" s="30"/>
      <c r="G60" s="96">
        <v>331.9</v>
      </c>
      <c r="H60" s="164">
        <v>0</v>
      </c>
      <c r="I60" s="165">
        <v>0</v>
      </c>
      <c r="J60" s="97">
        <v>7300</v>
      </c>
      <c r="K60" s="34">
        <f>J60*$H60</f>
        <v>0</v>
      </c>
      <c r="L60" s="35">
        <f>J60/$G60</f>
        <v>21.994576679722808</v>
      </c>
      <c r="M60" s="36"/>
      <c r="N60" s="97">
        <v>77</v>
      </c>
      <c r="O60" s="37">
        <f>N60*$I60</f>
        <v>0</v>
      </c>
      <c r="P60" s="35"/>
      <c r="Q60" s="38"/>
      <c r="R60" s="166">
        <v>0</v>
      </c>
      <c r="S60" s="165">
        <v>0</v>
      </c>
      <c r="T60" s="97">
        <v>6200</v>
      </c>
      <c r="U60" s="37">
        <f>T60*R60</f>
        <v>0</v>
      </c>
      <c r="V60" s="35">
        <f>T60/$G60</f>
        <v>18.68032539921663</v>
      </c>
      <c r="W60" s="35"/>
      <c r="X60" s="41">
        <v>77</v>
      </c>
      <c r="Y60" s="37">
        <f>X60*S60</f>
        <v>0</v>
      </c>
      <c r="Z60" s="42">
        <f>X60/$G60</f>
        <v>0.23199758963543238</v>
      </c>
      <c r="AA60" s="35"/>
      <c r="AB60" s="35"/>
      <c r="AC60" s="35"/>
      <c r="AD60" s="166">
        <v>0</v>
      </c>
      <c r="AE60" s="165">
        <v>0</v>
      </c>
      <c r="AF60" s="97">
        <v>6200</v>
      </c>
      <c r="AG60" s="37">
        <f>AF60*AD60</f>
        <v>0</v>
      </c>
      <c r="AH60" s="35">
        <f>AF60/$G60</f>
        <v>18.68032539921663</v>
      </c>
      <c r="AI60" s="36"/>
      <c r="AJ60" s="97">
        <v>96</v>
      </c>
      <c r="AK60" s="37">
        <f>AJ60*$I60</f>
        <v>0</v>
      </c>
      <c r="AL60" s="35">
        <f>AJ60/$G60</f>
        <v>0.2892437481169027</v>
      </c>
      <c r="AM60" s="36"/>
      <c r="AN60" s="36" t="e">
        <f>AG60/AK60</f>
        <v>#DIV/0!</v>
      </c>
      <c r="AO60" s="43" t="e">
        <f>(AG60-K60)/K60</f>
        <v>#DIV/0!</v>
      </c>
      <c r="AP60" s="166">
        <v>0</v>
      </c>
      <c r="AQ60" s="165">
        <v>0</v>
      </c>
      <c r="AR60">
        <v>6200</v>
      </c>
      <c r="AS60" s="46">
        <f>AR60*$H60</f>
        <v>0</v>
      </c>
      <c r="AT60" s="47">
        <f>AR60/$G60</f>
        <v>18.68032539921663</v>
      </c>
      <c r="AU60" s="48"/>
      <c r="AV60">
        <v>96</v>
      </c>
      <c r="AW60" s="46">
        <f>AV60*$AQ60</f>
        <v>0</v>
      </c>
      <c r="AX60" s="47">
        <f>AV60/$G60</f>
        <v>0.2892437481169027</v>
      </c>
      <c r="AY60" s="49"/>
    </row>
    <row r="61" spans="3:51" ht="12.75">
      <c r="C61" t="s">
        <v>52</v>
      </c>
      <c r="D61" s="96">
        <v>346</v>
      </c>
      <c r="E61" s="96">
        <v>16272980</v>
      </c>
      <c r="F61" s="30"/>
      <c r="G61" s="96">
        <v>373.6</v>
      </c>
      <c r="H61" s="164">
        <v>0</v>
      </c>
      <c r="I61" s="165">
        <v>0</v>
      </c>
      <c r="J61" s="97">
        <v>16351</v>
      </c>
      <c r="K61" s="34">
        <f>J61*$H61</f>
        <v>0</v>
      </c>
      <c r="L61" s="35">
        <f>J61/$G61</f>
        <v>43.76605995717345</v>
      </c>
      <c r="M61" s="36"/>
      <c r="N61" s="97">
        <v>267</v>
      </c>
      <c r="O61" s="37">
        <f>N61*$I61</f>
        <v>0</v>
      </c>
      <c r="P61" s="35"/>
      <c r="Q61" s="38"/>
      <c r="R61" s="166">
        <v>0</v>
      </c>
      <c r="S61" s="165">
        <v>0</v>
      </c>
      <c r="T61" s="97">
        <v>17601</v>
      </c>
      <c r="U61" s="37">
        <f>T61*R61</f>
        <v>0</v>
      </c>
      <c r="V61" s="35">
        <f>T61/$G61</f>
        <v>47.111884368308345</v>
      </c>
      <c r="W61" s="35"/>
      <c r="X61" s="41">
        <v>268</v>
      </c>
      <c r="Y61" s="37">
        <f>X61*S61</f>
        <v>0</v>
      </c>
      <c r="Z61" s="42">
        <f>X61/$G61</f>
        <v>0.7173447537473233</v>
      </c>
      <c r="AA61" s="35"/>
      <c r="AB61" s="35"/>
      <c r="AC61" s="35"/>
      <c r="AD61" s="166">
        <v>0</v>
      </c>
      <c r="AE61" s="165">
        <v>0</v>
      </c>
      <c r="AF61" s="97">
        <v>22102</v>
      </c>
      <c r="AG61" s="37">
        <f>AF61*AD61</f>
        <v>0</v>
      </c>
      <c r="AH61" s="35">
        <f>AF61/$G61</f>
        <v>59.15952890792291</v>
      </c>
      <c r="AI61" s="36"/>
      <c r="AJ61" s="97">
        <v>268</v>
      </c>
      <c r="AK61" s="37">
        <f>AJ61*$I61</f>
        <v>0</v>
      </c>
      <c r="AL61" s="35">
        <f>AJ61/$G61</f>
        <v>0.7173447537473233</v>
      </c>
      <c r="AM61" s="36"/>
      <c r="AN61" s="36" t="e">
        <f>AG61/AK61</f>
        <v>#DIV/0!</v>
      </c>
      <c r="AO61" s="43" t="e">
        <f>(AG61-K61)/K61</f>
        <v>#DIV/0!</v>
      </c>
      <c r="AP61" s="166">
        <v>0</v>
      </c>
      <c r="AQ61" s="165">
        <v>0</v>
      </c>
      <c r="AR61">
        <v>22102</v>
      </c>
      <c r="AS61" s="46">
        <f>AR61*$H61</f>
        <v>0</v>
      </c>
      <c r="AT61" s="47">
        <f>AR61/$G61</f>
        <v>59.15952890792291</v>
      </c>
      <c r="AU61" s="48"/>
      <c r="AV61">
        <v>268</v>
      </c>
      <c r="AW61" s="46">
        <f>AV61*$AQ61</f>
        <v>0</v>
      </c>
      <c r="AX61" s="47">
        <f>AV61/$G61</f>
        <v>0.7173447537473233</v>
      </c>
      <c r="AY61" s="49"/>
    </row>
    <row r="62" spans="1:54" s="33" customFormat="1" ht="15.75">
      <c r="A62" s="98"/>
      <c r="D62" s="167"/>
      <c r="E62" s="51"/>
      <c r="F62" s="168"/>
      <c r="G62" s="51"/>
      <c r="H62" s="53"/>
      <c r="I62" s="53"/>
      <c r="K62" s="34"/>
      <c r="L62" s="35"/>
      <c r="M62" s="36"/>
      <c r="O62" s="37"/>
      <c r="P62" s="35"/>
      <c r="Q62" s="38"/>
      <c r="R62" s="54"/>
      <c r="S62" s="169"/>
      <c r="U62" s="35"/>
      <c r="V62" s="35"/>
      <c r="W62" s="35"/>
      <c r="X62" s="41"/>
      <c r="Y62" s="35"/>
      <c r="Z62" s="35"/>
      <c r="AA62" s="35"/>
      <c r="AB62" s="35"/>
      <c r="AC62" s="35"/>
      <c r="AD62" s="54"/>
      <c r="AE62" s="169"/>
      <c r="AG62" s="37"/>
      <c r="AH62" s="35"/>
      <c r="AI62" s="36"/>
      <c r="AK62" s="37"/>
      <c r="AL62" s="35"/>
      <c r="AM62" s="36"/>
      <c r="AN62" s="36"/>
      <c r="AO62" s="43"/>
      <c r="AP62" s="56"/>
      <c r="AQ62" s="170"/>
      <c r="AS62" s="171"/>
      <c r="AT62" s="35"/>
      <c r="AU62" s="36"/>
      <c r="AW62" s="171"/>
      <c r="AX62" s="35"/>
      <c r="AY62" s="49"/>
      <c r="AZ62" s="97"/>
      <c r="BA62" s="97"/>
      <c r="BB62" s="97"/>
    </row>
    <row r="63" spans="1:51" s="64" customFormat="1" ht="15.75">
      <c r="A63" s="112"/>
      <c r="B63" s="64" t="s">
        <v>69</v>
      </c>
      <c r="D63" s="113"/>
      <c r="F63" s="61">
        <f>G63/640</f>
        <v>1.10234375</v>
      </c>
      <c r="G63" s="64">
        <f>SUM(G60:G61)</f>
        <v>705.5</v>
      </c>
      <c r="H63" s="63"/>
      <c r="I63" s="63"/>
      <c r="J63" s="64">
        <f>SUM(J60:J61)</f>
        <v>23651</v>
      </c>
      <c r="K63" s="65">
        <f>SUM(K60:K61)</f>
        <v>0</v>
      </c>
      <c r="L63" s="66">
        <f>J63/$G63</f>
        <v>33.52374202693125</v>
      </c>
      <c r="M63" s="67">
        <f>K63/$G65</f>
        <v>0</v>
      </c>
      <c r="N63" s="64">
        <f>SUM(N60:N61)</f>
        <v>344</v>
      </c>
      <c r="O63" s="65">
        <f>SUM(O60:O61)</f>
        <v>0</v>
      </c>
      <c r="P63" s="66">
        <f>N63/$G63</f>
        <v>0.4875974486180014</v>
      </c>
      <c r="Q63" s="68">
        <f>O63/G65</f>
        <v>0</v>
      </c>
      <c r="R63" s="69"/>
      <c r="S63" s="114"/>
      <c r="T63" s="71">
        <f>SUM(T60:T62)</f>
        <v>23801</v>
      </c>
      <c r="U63" s="72">
        <f>SUM(U60:U62)</f>
        <v>0</v>
      </c>
      <c r="V63" s="71">
        <f>SUM(V60:V62)</f>
        <v>65.79220976752498</v>
      </c>
      <c r="W63" s="67">
        <f>U63/$G65</f>
        <v>0</v>
      </c>
      <c r="X63" s="71">
        <f>SUM(X60:X62)</f>
        <v>345</v>
      </c>
      <c r="Y63" s="71">
        <f>SUM(Y60:Y61)</f>
        <v>0</v>
      </c>
      <c r="Z63" s="66">
        <f>X63/G63</f>
        <v>0.4890148830616584</v>
      </c>
      <c r="AA63" s="67">
        <f>Y63/G65</f>
        <v>0</v>
      </c>
      <c r="AB63" s="66"/>
      <c r="AC63" s="66"/>
      <c r="AD63" s="69"/>
      <c r="AE63" s="114"/>
      <c r="AF63" s="64">
        <f>SUM(AF60:AF61)</f>
        <v>28302</v>
      </c>
      <c r="AG63" s="65">
        <f>SUM(AG60:AG62)</f>
        <v>0</v>
      </c>
      <c r="AH63" s="66">
        <f>AF63/$G63</f>
        <v>40.11622962437987</v>
      </c>
      <c r="AI63" s="67">
        <f>AG63/$G65</f>
        <v>0</v>
      </c>
      <c r="AJ63" s="64">
        <f>SUM(AJ60:AJ61)</f>
        <v>364</v>
      </c>
      <c r="AK63" s="65">
        <f>SUM(AK60:AK61)</f>
        <v>0</v>
      </c>
      <c r="AL63" s="66">
        <f>AJ63/$G63</f>
        <v>0.515946137491141</v>
      </c>
      <c r="AM63" s="67">
        <f>AK63/$G65</f>
        <v>0</v>
      </c>
      <c r="AN63" s="67" t="e">
        <f>AG63/AK63</f>
        <v>#DIV/0!</v>
      </c>
      <c r="AO63" s="73" t="e">
        <f>(AG63-K63)/K63</f>
        <v>#DIV/0!</v>
      </c>
      <c r="AP63" s="74"/>
      <c r="AQ63" s="115"/>
      <c r="AR63" s="64">
        <f>SUM(AR60:AR61)</f>
        <v>28302</v>
      </c>
      <c r="AS63" s="116">
        <f>SUM(AS60:AS61)</f>
        <v>0</v>
      </c>
      <c r="AT63" s="61">
        <f>AR63/$G63</f>
        <v>40.11622962437987</v>
      </c>
      <c r="AU63" s="77">
        <f>AS63/$G65</f>
        <v>0</v>
      </c>
      <c r="AV63" s="64">
        <f>SUM(AV60:AV61)</f>
        <v>364</v>
      </c>
      <c r="AW63" s="116">
        <f>SUM(AW60:AW61)</f>
        <v>0</v>
      </c>
      <c r="AX63" s="61">
        <f>AV63/$G63</f>
        <v>0.515946137491141</v>
      </c>
      <c r="AY63" s="78">
        <f>AW63/$G65</f>
        <v>0</v>
      </c>
    </row>
    <row r="64" spans="1:54" s="27" customFormat="1" ht="15.75">
      <c r="A64" s="50"/>
      <c r="D64" s="28"/>
      <c r="E64" s="29"/>
      <c r="F64" s="30"/>
      <c r="G64" s="29"/>
      <c r="H64" s="52"/>
      <c r="I64" s="53"/>
      <c r="J64" s="33"/>
      <c r="K64" s="34"/>
      <c r="L64" s="35"/>
      <c r="M64" s="36"/>
      <c r="N64" s="33"/>
      <c r="O64" s="37"/>
      <c r="P64" s="35"/>
      <c r="Q64" s="38"/>
      <c r="R64" s="54"/>
      <c r="S64" s="55"/>
      <c r="T64" s="33"/>
      <c r="U64" s="35"/>
      <c r="V64" s="35"/>
      <c r="W64" s="35"/>
      <c r="X64" s="41"/>
      <c r="Y64" s="35"/>
      <c r="Z64" s="35"/>
      <c r="AA64" s="35"/>
      <c r="AB64" s="35"/>
      <c r="AC64" s="35"/>
      <c r="AD64" s="54"/>
      <c r="AE64" s="55"/>
      <c r="AF64" s="33"/>
      <c r="AG64" s="37"/>
      <c r="AH64" s="35"/>
      <c r="AI64" s="36"/>
      <c r="AJ64" s="33"/>
      <c r="AK64" s="37"/>
      <c r="AL64" s="35"/>
      <c r="AM64" s="36"/>
      <c r="AN64" s="36"/>
      <c r="AO64" s="43"/>
      <c r="AP64" s="56"/>
      <c r="AQ64" s="57"/>
      <c r="AS64" s="46"/>
      <c r="AT64" s="47"/>
      <c r="AU64" s="36"/>
      <c r="AW64" s="46"/>
      <c r="AX64" s="47"/>
      <c r="AY64" s="49"/>
      <c r="AZ64"/>
      <c r="BA64"/>
      <c r="BB64"/>
    </row>
    <row r="65" spans="1:51" s="26" customFormat="1" ht="15.75">
      <c r="A65" s="50"/>
      <c r="B65" s="26" t="s">
        <v>70</v>
      </c>
      <c r="D65" s="79"/>
      <c r="E65" s="80"/>
      <c r="F65" s="81">
        <v>1.1</v>
      </c>
      <c r="G65" s="80">
        <v>693</v>
      </c>
      <c r="H65" s="82"/>
      <c r="I65" s="83"/>
      <c r="J65" s="84">
        <v>22655</v>
      </c>
      <c r="K65" s="141"/>
      <c r="L65" s="85">
        <v>32.7</v>
      </c>
      <c r="M65" s="85"/>
      <c r="N65" s="84">
        <v>306</v>
      </c>
      <c r="O65" s="86"/>
      <c r="P65" s="85">
        <v>0.4</v>
      </c>
      <c r="Q65" s="87"/>
      <c r="R65" s="88"/>
      <c r="S65" s="89"/>
      <c r="U65" s="85"/>
      <c r="V65" s="85"/>
      <c r="W65" s="85"/>
      <c r="X65" s="86"/>
      <c r="Y65" s="85"/>
      <c r="Z65" s="85"/>
      <c r="AA65" s="85"/>
      <c r="AB65" s="85"/>
      <c r="AC65" s="85"/>
      <c r="AD65" s="88"/>
      <c r="AE65" s="89"/>
      <c r="AG65" s="84">
        <v>25599</v>
      </c>
      <c r="AH65" s="85">
        <v>36.9</v>
      </c>
      <c r="AI65" s="85"/>
      <c r="AJ65" s="84">
        <v>306</v>
      </c>
      <c r="AK65" s="86"/>
      <c r="AM65" s="85">
        <v>0.4</v>
      </c>
      <c r="AN65" s="85">
        <v>83.7</v>
      </c>
      <c r="AO65" s="90">
        <v>0.13</v>
      </c>
      <c r="AP65" s="91"/>
      <c r="AQ65" s="82"/>
      <c r="AT65" s="92"/>
      <c r="AU65" s="92"/>
      <c r="AX65" s="92"/>
      <c r="AY65" s="93"/>
    </row>
    <row r="66" spans="1:54" s="33" customFormat="1" ht="15.75">
      <c r="A66" s="98"/>
      <c r="D66" s="167"/>
      <c r="E66" s="51"/>
      <c r="F66" s="168"/>
      <c r="G66" s="51"/>
      <c r="H66" s="53"/>
      <c r="I66" s="53"/>
      <c r="K66" s="34"/>
      <c r="L66" s="35"/>
      <c r="M66" s="36"/>
      <c r="O66" s="37"/>
      <c r="P66" s="35"/>
      <c r="Q66" s="38"/>
      <c r="R66" s="54"/>
      <c r="S66" s="169"/>
      <c r="U66" s="35"/>
      <c r="V66" s="35"/>
      <c r="W66" s="35"/>
      <c r="X66" s="41"/>
      <c r="Y66" s="35"/>
      <c r="Z66" s="35"/>
      <c r="AA66" s="35"/>
      <c r="AB66" s="35"/>
      <c r="AC66" s="35"/>
      <c r="AD66" s="54"/>
      <c r="AE66" s="169"/>
      <c r="AG66" s="37"/>
      <c r="AH66" s="35"/>
      <c r="AI66" s="36"/>
      <c r="AK66" s="37"/>
      <c r="AL66" s="35"/>
      <c r="AM66" s="36"/>
      <c r="AN66" s="36"/>
      <c r="AO66" s="43"/>
      <c r="AP66" s="56"/>
      <c r="AQ66" s="170"/>
      <c r="AS66" s="171"/>
      <c r="AT66" s="35"/>
      <c r="AU66" s="36"/>
      <c r="AW66" s="171"/>
      <c r="AX66" s="35"/>
      <c r="AY66" s="49"/>
      <c r="AZ66" s="97"/>
      <c r="BA66" s="97"/>
      <c r="BB66" s="97"/>
    </row>
    <row r="67" spans="1:54" s="27" customFormat="1" ht="16.5" thickBot="1">
      <c r="A67" s="50"/>
      <c r="D67" s="28"/>
      <c r="E67" s="29"/>
      <c r="F67" s="30"/>
      <c r="G67" s="29"/>
      <c r="H67" s="52"/>
      <c r="I67" s="53"/>
      <c r="J67" s="33"/>
      <c r="K67" s="34"/>
      <c r="L67" s="35"/>
      <c r="M67" s="36"/>
      <c r="N67" s="33"/>
      <c r="O67" s="37"/>
      <c r="P67" s="35"/>
      <c r="Q67" s="38"/>
      <c r="R67" s="54"/>
      <c r="S67" s="55"/>
      <c r="T67" s="33"/>
      <c r="U67" s="35"/>
      <c r="V67" s="35"/>
      <c r="W67" s="35"/>
      <c r="X67" s="41"/>
      <c r="Y67" s="35"/>
      <c r="Z67" s="35"/>
      <c r="AA67" s="35"/>
      <c r="AB67" s="35"/>
      <c r="AC67" s="35"/>
      <c r="AD67" s="54"/>
      <c r="AE67" s="55"/>
      <c r="AF67" s="33"/>
      <c r="AG67" s="37"/>
      <c r="AH67" s="35"/>
      <c r="AI67" s="36"/>
      <c r="AJ67" s="33"/>
      <c r="AK67" s="37"/>
      <c r="AL67" s="35"/>
      <c r="AM67" s="36"/>
      <c r="AN67" s="36"/>
      <c r="AO67" s="43"/>
      <c r="AP67" s="56"/>
      <c r="AQ67" s="57"/>
      <c r="AS67" s="46"/>
      <c r="AT67" s="47"/>
      <c r="AU67" s="48"/>
      <c r="AW67" s="46"/>
      <c r="AX67" s="47"/>
      <c r="AY67" s="49"/>
      <c r="AZ67"/>
      <c r="BA67"/>
      <c r="BB67"/>
    </row>
    <row r="68" spans="1:54" s="145" customFormat="1" ht="16.5" thickTop="1">
      <c r="A68" s="118"/>
      <c r="D68" s="146"/>
      <c r="E68" s="147"/>
      <c r="F68" s="148"/>
      <c r="G68" s="147"/>
      <c r="H68" s="149"/>
      <c r="I68" s="149"/>
      <c r="K68" s="150"/>
      <c r="L68" s="151"/>
      <c r="M68" s="152"/>
      <c r="O68" s="153"/>
      <c r="P68" s="151"/>
      <c r="Q68" s="154"/>
      <c r="R68" s="155"/>
      <c r="S68" s="156"/>
      <c r="U68" s="151"/>
      <c r="V68" s="151"/>
      <c r="W68" s="151"/>
      <c r="X68" s="157"/>
      <c r="Y68" s="151"/>
      <c r="Z68" s="151"/>
      <c r="AA68" s="151"/>
      <c r="AB68" s="151"/>
      <c r="AC68" s="151"/>
      <c r="AD68" s="155"/>
      <c r="AE68" s="156"/>
      <c r="AG68" s="153"/>
      <c r="AH68" s="151"/>
      <c r="AI68" s="152"/>
      <c r="AK68" s="153"/>
      <c r="AL68" s="151"/>
      <c r="AM68" s="152"/>
      <c r="AN68" s="152"/>
      <c r="AO68" s="158"/>
      <c r="AP68" s="159"/>
      <c r="AQ68" s="160"/>
      <c r="AS68" s="161"/>
      <c r="AT68" s="151"/>
      <c r="AU68" s="152"/>
      <c r="AW68" s="161"/>
      <c r="AX68" s="151"/>
      <c r="AY68" s="162"/>
      <c r="AZ68" s="94"/>
      <c r="BA68" s="94"/>
      <c r="BB68" s="94"/>
    </row>
    <row r="69" spans="1:54" s="27" customFormat="1" ht="15.75">
      <c r="A69" s="50"/>
      <c r="D69" s="28"/>
      <c r="E69" s="29"/>
      <c r="F69" s="30"/>
      <c r="G69" s="29"/>
      <c r="H69" s="52"/>
      <c r="I69" s="53"/>
      <c r="J69" s="33"/>
      <c r="K69" s="34"/>
      <c r="L69" s="35"/>
      <c r="M69" s="36"/>
      <c r="N69" s="33"/>
      <c r="O69" s="37"/>
      <c r="P69" s="35"/>
      <c r="Q69" s="38"/>
      <c r="R69" s="54"/>
      <c r="S69" s="55"/>
      <c r="T69" s="33"/>
      <c r="U69" s="35"/>
      <c r="V69" s="35"/>
      <c r="W69" s="35"/>
      <c r="X69" s="41"/>
      <c r="Y69" s="35"/>
      <c r="Z69" s="35"/>
      <c r="AA69" s="35"/>
      <c r="AB69" s="35"/>
      <c r="AC69" s="35"/>
      <c r="AD69" s="54"/>
      <c r="AE69" s="55"/>
      <c r="AF69" s="33"/>
      <c r="AG69" s="37"/>
      <c r="AH69" s="35"/>
      <c r="AI69" s="36"/>
      <c r="AJ69" s="33"/>
      <c r="AK69" s="37"/>
      <c r="AL69" s="35"/>
      <c r="AM69" s="36"/>
      <c r="AN69" s="36"/>
      <c r="AO69" s="43"/>
      <c r="AP69" s="56"/>
      <c r="AQ69" s="57"/>
      <c r="AS69" s="46"/>
      <c r="AT69" s="47"/>
      <c r="AU69" s="48"/>
      <c r="AW69" s="46"/>
      <c r="AX69" s="47"/>
      <c r="AY69" s="49"/>
      <c r="AZ69"/>
      <c r="BA69"/>
      <c r="BB69"/>
    </row>
    <row r="70" spans="1:51" s="59" customFormat="1" ht="15.75">
      <c r="A70" s="25">
        <v>28</v>
      </c>
      <c r="B70" s="59" t="s">
        <v>71</v>
      </c>
      <c r="C70" s="173" t="s">
        <v>52</v>
      </c>
      <c r="D70" s="60">
        <v>391</v>
      </c>
      <c r="E70" s="59">
        <v>15653930</v>
      </c>
      <c r="F70" s="61">
        <f>G70/640</f>
        <v>0.5615625</v>
      </c>
      <c r="G70" s="59">
        <v>359.4</v>
      </c>
      <c r="H70" s="62"/>
      <c r="I70" s="63"/>
      <c r="J70" s="64">
        <v>19537</v>
      </c>
      <c r="K70" s="65"/>
      <c r="L70" s="66">
        <f>J70/$G70</f>
        <v>54.360044518642184</v>
      </c>
      <c r="M70" s="67"/>
      <c r="N70" s="64">
        <v>0</v>
      </c>
      <c r="O70" s="65"/>
      <c r="P70" s="66">
        <f>N70/$G70</f>
        <v>0</v>
      </c>
      <c r="Q70" s="68">
        <f>O70/G72</f>
        <v>0</v>
      </c>
      <c r="R70" s="69"/>
      <c r="S70" s="70"/>
      <c r="T70" s="174">
        <v>18036</v>
      </c>
      <c r="U70" s="175"/>
      <c r="V70" s="66">
        <f>T70/G70</f>
        <v>50.18363939899833</v>
      </c>
      <c r="W70" s="67">
        <f>U70/$G72</f>
        <v>0</v>
      </c>
      <c r="X70" s="176">
        <v>355</v>
      </c>
      <c r="Y70" s="66"/>
      <c r="Z70" s="66">
        <f>X70/G70</f>
        <v>0.9877573734001114</v>
      </c>
      <c r="AA70" s="67">
        <f>Y70/G72</f>
        <v>0</v>
      </c>
      <c r="AB70" s="66"/>
      <c r="AC70" s="66"/>
      <c r="AD70" s="69"/>
      <c r="AE70" s="70"/>
      <c r="AF70" s="64">
        <v>21746</v>
      </c>
      <c r="AG70" s="65"/>
      <c r="AH70" s="66">
        <f>AF70/$G70</f>
        <v>60.506399554813584</v>
      </c>
      <c r="AI70" s="67"/>
      <c r="AJ70" s="64">
        <v>1234</v>
      </c>
      <c r="AK70" s="65"/>
      <c r="AL70" s="66">
        <f>AJ70/$G70</f>
        <v>3.433500278241514</v>
      </c>
      <c r="AM70" s="67">
        <f>AK70/$G72</f>
        <v>0</v>
      </c>
      <c r="AN70" s="67"/>
      <c r="AO70" s="73"/>
      <c r="AP70" s="74"/>
      <c r="AQ70" s="75"/>
      <c r="AR70" s="59">
        <v>22491</v>
      </c>
      <c r="AS70" s="76"/>
      <c r="AT70" s="61">
        <f>AR70/$G70</f>
        <v>62.57929883138565</v>
      </c>
      <c r="AU70" s="77">
        <f>AS70/$G72</f>
        <v>0</v>
      </c>
      <c r="AV70" s="59">
        <v>1665</v>
      </c>
      <c r="AW70" s="76"/>
      <c r="AX70" s="61">
        <f>AV70/$G70</f>
        <v>4.6327212020033395</v>
      </c>
      <c r="AY70" s="78">
        <f>AW70/$G72</f>
        <v>0</v>
      </c>
    </row>
    <row r="71" spans="1:54" s="27" customFormat="1" ht="15.75">
      <c r="A71" s="50"/>
      <c r="D71" s="28"/>
      <c r="E71" s="29"/>
      <c r="F71" s="30"/>
      <c r="G71" s="29"/>
      <c r="H71" s="52"/>
      <c r="I71" s="53"/>
      <c r="J71" s="33"/>
      <c r="K71" s="34"/>
      <c r="L71" s="35"/>
      <c r="M71" s="36"/>
      <c r="N71" s="33"/>
      <c r="O71" s="37"/>
      <c r="P71" s="35"/>
      <c r="Q71" s="38"/>
      <c r="R71" s="54"/>
      <c r="S71" s="55"/>
      <c r="T71" s="33"/>
      <c r="U71" s="35"/>
      <c r="V71" s="35"/>
      <c r="W71" s="35"/>
      <c r="X71" s="41"/>
      <c r="Y71" s="35"/>
      <c r="Z71" s="35"/>
      <c r="AA71" s="35"/>
      <c r="AB71" s="35"/>
      <c r="AC71" s="35"/>
      <c r="AD71" s="54"/>
      <c r="AE71" s="55"/>
      <c r="AF71" s="33"/>
      <c r="AG71" s="37"/>
      <c r="AH71" s="35"/>
      <c r="AI71" s="36"/>
      <c r="AJ71" s="33"/>
      <c r="AK71" s="37"/>
      <c r="AL71" s="35"/>
      <c r="AM71" s="36"/>
      <c r="AN71" s="36"/>
      <c r="AO71" s="43"/>
      <c r="AP71" s="56"/>
      <c r="AQ71" s="57"/>
      <c r="AS71" s="46"/>
      <c r="AT71" s="47"/>
      <c r="AU71" s="36"/>
      <c r="AW71" s="46"/>
      <c r="AX71" s="47"/>
      <c r="AY71" s="49"/>
      <c r="AZ71"/>
      <c r="BA71"/>
      <c r="BB71"/>
    </row>
    <row r="72" spans="1:51" s="26" customFormat="1" ht="15.75">
      <c r="A72" s="50"/>
      <c r="B72" s="26" t="s">
        <v>72</v>
      </c>
      <c r="D72" s="79"/>
      <c r="E72" s="80"/>
      <c r="F72" s="81">
        <v>0.6</v>
      </c>
      <c r="G72" s="80">
        <v>359</v>
      </c>
      <c r="H72" s="82"/>
      <c r="I72" s="83"/>
      <c r="K72" s="84">
        <v>22740</v>
      </c>
      <c r="L72" s="85">
        <v>63.3</v>
      </c>
      <c r="M72" s="85"/>
      <c r="N72" s="84">
        <v>6</v>
      </c>
      <c r="O72" s="86"/>
      <c r="P72" s="85">
        <v>0</v>
      </c>
      <c r="Q72" s="87"/>
      <c r="R72" s="88"/>
      <c r="S72" s="89"/>
      <c r="U72" s="85"/>
      <c r="V72" s="85"/>
      <c r="W72" s="85"/>
      <c r="X72" s="86"/>
      <c r="Y72" s="85"/>
      <c r="Z72" s="85"/>
      <c r="AA72" s="85"/>
      <c r="AB72" s="85"/>
      <c r="AC72" s="85"/>
      <c r="AD72" s="88"/>
      <c r="AE72" s="89"/>
      <c r="AG72" s="84">
        <v>29728</v>
      </c>
      <c r="AI72" s="85">
        <v>82.8</v>
      </c>
      <c r="AJ72" s="84">
        <v>1356</v>
      </c>
      <c r="AK72" s="86"/>
      <c r="AM72" s="85">
        <v>3.8</v>
      </c>
      <c r="AN72" s="85">
        <v>21.9</v>
      </c>
      <c r="AO72" s="90">
        <v>0.307</v>
      </c>
      <c r="AP72" s="91"/>
      <c r="AQ72" s="82"/>
      <c r="AT72" s="92"/>
      <c r="AU72" s="92"/>
      <c r="AX72" s="92"/>
      <c r="AY72" s="93"/>
    </row>
    <row r="73" spans="1:54" s="27" customFormat="1" ht="16.5" thickBot="1">
      <c r="A73" s="50"/>
      <c r="D73" s="28"/>
      <c r="E73" s="29"/>
      <c r="F73" s="30"/>
      <c r="G73" s="29"/>
      <c r="H73" s="52"/>
      <c r="I73" s="53"/>
      <c r="J73" s="33"/>
      <c r="K73" s="34"/>
      <c r="L73" s="35"/>
      <c r="M73" s="36"/>
      <c r="N73" s="33"/>
      <c r="O73" s="37"/>
      <c r="P73" s="35"/>
      <c r="Q73" s="38"/>
      <c r="R73" s="54"/>
      <c r="S73" s="55"/>
      <c r="T73" s="33"/>
      <c r="U73" s="35"/>
      <c r="V73" s="35"/>
      <c r="W73" s="35"/>
      <c r="X73" s="41"/>
      <c r="Y73" s="35"/>
      <c r="Z73" s="35"/>
      <c r="AA73" s="35"/>
      <c r="AB73" s="35"/>
      <c r="AC73" s="35"/>
      <c r="AD73" s="54"/>
      <c r="AE73" s="55"/>
      <c r="AF73" s="33"/>
      <c r="AG73" s="37"/>
      <c r="AH73" s="35"/>
      <c r="AI73" s="36"/>
      <c r="AJ73" s="33"/>
      <c r="AK73" s="37"/>
      <c r="AL73" s="35"/>
      <c r="AM73" s="36"/>
      <c r="AN73" s="36"/>
      <c r="AO73" s="43"/>
      <c r="AP73" s="56"/>
      <c r="AQ73" s="57"/>
      <c r="AS73" s="46"/>
      <c r="AT73" s="47"/>
      <c r="AU73" s="48"/>
      <c r="AW73" s="46"/>
      <c r="AX73" s="47"/>
      <c r="AY73" s="49"/>
      <c r="AZ73"/>
      <c r="BA73"/>
      <c r="BB73"/>
    </row>
    <row r="74" spans="1:54" s="145" customFormat="1" ht="16.5" thickTop="1">
      <c r="A74" s="118"/>
      <c r="D74" s="146"/>
      <c r="E74" s="147"/>
      <c r="F74" s="148"/>
      <c r="G74" s="147"/>
      <c r="H74" s="149"/>
      <c r="I74" s="149"/>
      <c r="K74" s="150"/>
      <c r="L74" s="151"/>
      <c r="M74" s="152"/>
      <c r="O74" s="153"/>
      <c r="P74" s="151"/>
      <c r="Q74" s="154"/>
      <c r="R74" s="155"/>
      <c r="S74" s="156"/>
      <c r="U74" s="151"/>
      <c r="V74" s="151"/>
      <c r="W74" s="151"/>
      <c r="X74" s="157"/>
      <c r="Y74" s="151"/>
      <c r="Z74" s="151"/>
      <c r="AA74" s="151"/>
      <c r="AB74" s="151"/>
      <c r="AC74" s="151"/>
      <c r="AD74" s="155"/>
      <c r="AE74" s="156"/>
      <c r="AG74" s="153"/>
      <c r="AH74" s="151"/>
      <c r="AI74" s="152"/>
      <c r="AK74" s="153"/>
      <c r="AL74" s="151"/>
      <c r="AM74" s="152"/>
      <c r="AN74" s="152"/>
      <c r="AO74" s="158"/>
      <c r="AP74" s="159"/>
      <c r="AQ74" s="160"/>
      <c r="AS74" s="161"/>
      <c r="AT74" s="151"/>
      <c r="AU74" s="152"/>
      <c r="AW74" s="161"/>
      <c r="AX74" s="151"/>
      <c r="AY74" s="162"/>
      <c r="AZ74" s="94"/>
      <c r="BA74" s="94"/>
      <c r="BB74" s="94"/>
    </row>
    <row r="75" spans="1:54" s="27" customFormat="1" ht="15.75">
      <c r="A75" s="50"/>
      <c r="D75" s="28"/>
      <c r="E75" s="29"/>
      <c r="F75" s="30"/>
      <c r="G75" s="29"/>
      <c r="H75" s="52"/>
      <c r="I75" s="53"/>
      <c r="J75" s="33"/>
      <c r="K75" s="34"/>
      <c r="L75" s="35"/>
      <c r="M75" s="36"/>
      <c r="N75" s="33"/>
      <c r="O75" s="37"/>
      <c r="P75" s="35"/>
      <c r="Q75" s="38"/>
      <c r="R75" s="54"/>
      <c r="S75" s="55"/>
      <c r="T75" s="33"/>
      <c r="U75" s="35"/>
      <c r="V75" s="35"/>
      <c r="W75" s="35"/>
      <c r="X75" s="41"/>
      <c r="Y75" s="35"/>
      <c r="Z75" s="35"/>
      <c r="AA75" s="35"/>
      <c r="AB75" s="35"/>
      <c r="AC75" s="35"/>
      <c r="AD75" s="54"/>
      <c r="AE75" s="55"/>
      <c r="AF75" s="33"/>
      <c r="AG75" s="37"/>
      <c r="AH75" s="35"/>
      <c r="AI75" s="36"/>
      <c r="AJ75" s="33"/>
      <c r="AK75" s="37"/>
      <c r="AL75" s="35"/>
      <c r="AM75" s="36"/>
      <c r="AN75" s="36"/>
      <c r="AO75" s="43"/>
      <c r="AP75" s="56"/>
      <c r="AQ75" s="57"/>
      <c r="AS75" s="46"/>
      <c r="AT75" s="47"/>
      <c r="AU75" s="48"/>
      <c r="AW75" s="46"/>
      <c r="AX75" s="47"/>
      <c r="AY75" s="49"/>
      <c r="AZ75"/>
      <c r="BA75"/>
      <c r="BB75"/>
    </row>
    <row r="76" spans="1:54" s="27" customFormat="1" ht="15.75">
      <c r="A76" s="163">
        <v>29</v>
      </c>
      <c r="B76" s="26" t="s">
        <v>73</v>
      </c>
      <c r="C76" s="27" t="s">
        <v>52</v>
      </c>
      <c r="D76" s="28">
        <v>482</v>
      </c>
      <c r="E76" s="29">
        <v>10860640</v>
      </c>
      <c r="F76" s="30"/>
      <c r="G76" s="29">
        <v>249.3</v>
      </c>
      <c r="H76" s="31">
        <v>1</v>
      </c>
      <c r="I76" s="32">
        <v>1</v>
      </c>
      <c r="J76" s="33">
        <v>1783</v>
      </c>
      <c r="K76" s="34">
        <f aca="true" t="shared" si="17" ref="K76:K84">J76*$H76</f>
        <v>1783</v>
      </c>
      <c r="L76" s="35">
        <f aca="true" t="shared" si="18" ref="L76:L84">J76/$G76</f>
        <v>7.152025671881267</v>
      </c>
      <c r="M76" s="36"/>
      <c r="N76" s="33">
        <v>1</v>
      </c>
      <c r="O76" s="37">
        <f aca="true" t="shared" si="19" ref="O76:O84">N76*$I76</f>
        <v>1</v>
      </c>
      <c r="P76" s="35"/>
      <c r="Q76" s="38"/>
      <c r="R76" s="39">
        <v>1</v>
      </c>
      <c r="S76" s="40">
        <v>1</v>
      </c>
      <c r="T76" s="33">
        <v>2081</v>
      </c>
      <c r="U76" s="37">
        <f aca="true" t="shared" si="20" ref="U76:U84">T76*R76</f>
        <v>2081</v>
      </c>
      <c r="V76" s="35">
        <f aca="true" t="shared" si="21" ref="V76:V84">T76/$G76</f>
        <v>8.347372643401524</v>
      </c>
      <c r="W76" s="35"/>
      <c r="X76" s="41">
        <v>1</v>
      </c>
      <c r="Y76" s="37">
        <f aca="true" t="shared" si="22" ref="Y76:Y84">X76*S76</f>
        <v>1</v>
      </c>
      <c r="Z76" s="42">
        <f aca="true" t="shared" si="23" ref="Z76:Z84">X76/$G76</f>
        <v>0.004011231448054552</v>
      </c>
      <c r="AA76" s="35"/>
      <c r="AB76" s="35"/>
      <c r="AC76" s="35"/>
      <c r="AD76" s="39">
        <v>1</v>
      </c>
      <c r="AE76" s="40">
        <v>1</v>
      </c>
      <c r="AF76" s="33">
        <v>6113</v>
      </c>
      <c r="AG76" s="37">
        <f aca="true" t="shared" si="24" ref="AG76:AG84">AF76*AD76</f>
        <v>6113</v>
      </c>
      <c r="AH76" s="35">
        <f aca="true" t="shared" si="25" ref="AH76:AH84">AF76/$G76</f>
        <v>24.52065784195748</v>
      </c>
      <c r="AI76" s="36"/>
      <c r="AJ76" s="33">
        <v>2551</v>
      </c>
      <c r="AK76" s="37">
        <f aca="true" t="shared" si="26" ref="AK76:AK84">AJ76*$I76</f>
        <v>2551</v>
      </c>
      <c r="AL76" s="35">
        <f aca="true" t="shared" si="27" ref="AL76:AL84">AJ76/$G76</f>
        <v>10.232651423987164</v>
      </c>
      <c r="AM76" s="36"/>
      <c r="AN76" s="36">
        <f aca="true" t="shared" si="28" ref="AN76:AN84">AG76/AK76</f>
        <v>2.396315170521364</v>
      </c>
      <c r="AO76" s="43">
        <f aca="true" t="shared" si="29" ref="AO76:AO84">(AG76-K76)/K76</f>
        <v>2.428491306786315</v>
      </c>
      <c r="AP76" s="44">
        <v>1</v>
      </c>
      <c r="AQ76" s="45">
        <v>1</v>
      </c>
      <c r="AR76" s="27">
        <v>6464</v>
      </c>
      <c r="AS76" s="46">
        <f aca="true" t="shared" si="30" ref="AS76:AS84">AR76*$H76</f>
        <v>6464</v>
      </c>
      <c r="AT76" s="47">
        <f aca="true" t="shared" si="31" ref="AT76:AT84">AR76/$G76</f>
        <v>25.928600080224626</v>
      </c>
      <c r="AU76" s="48"/>
      <c r="AV76" s="27">
        <v>2851</v>
      </c>
      <c r="AW76" s="46">
        <f aca="true" t="shared" si="32" ref="AW76:AW84">AV76*$AQ76</f>
        <v>2851</v>
      </c>
      <c r="AX76" s="47">
        <f aca="true" t="shared" si="33" ref="AX76:AX84">AV76/$G76</f>
        <v>11.436020858403529</v>
      </c>
      <c r="AY76" s="49"/>
      <c r="AZ76"/>
      <c r="BA76"/>
      <c r="BB76"/>
    </row>
    <row r="77" spans="1:54" s="27" customFormat="1" ht="15.75">
      <c r="A77" s="50"/>
      <c r="C77" s="27" t="s">
        <v>52</v>
      </c>
      <c r="D77" s="28">
        <v>473</v>
      </c>
      <c r="E77" s="29">
        <v>13243180</v>
      </c>
      <c r="F77" s="30"/>
      <c r="G77" s="29">
        <v>304</v>
      </c>
      <c r="H77" s="31">
        <v>1</v>
      </c>
      <c r="I77" s="32">
        <v>1</v>
      </c>
      <c r="J77" s="33">
        <v>2737</v>
      </c>
      <c r="K77" s="34">
        <f t="shared" si="17"/>
        <v>2737</v>
      </c>
      <c r="L77" s="35">
        <f t="shared" si="18"/>
        <v>9.00328947368421</v>
      </c>
      <c r="M77" s="36"/>
      <c r="N77" s="33">
        <v>2</v>
      </c>
      <c r="O77" s="37">
        <f t="shared" si="19"/>
        <v>2</v>
      </c>
      <c r="P77" s="35"/>
      <c r="Q77" s="38"/>
      <c r="R77" s="39">
        <v>1</v>
      </c>
      <c r="S77" s="40">
        <v>1</v>
      </c>
      <c r="T77" s="33">
        <v>3902</v>
      </c>
      <c r="U77" s="37">
        <f t="shared" si="20"/>
        <v>3902</v>
      </c>
      <c r="V77" s="35">
        <f t="shared" si="21"/>
        <v>12.835526315789474</v>
      </c>
      <c r="W77" s="35"/>
      <c r="X77" s="41">
        <v>1357</v>
      </c>
      <c r="Y77" s="37">
        <f t="shared" si="22"/>
        <v>1357</v>
      </c>
      <c r="Z77" s="42">
        <f t="shared" si="23"/>
        <v>4.463815789473684</v>
      </c>
      <c r="AA77" s="35"/>
      <c r="AB77" s="35"/>
      <c r="AC77" s="35"/>
      <c r="AD77" s="39">
        <v>1</v>
      </c>
      <c r="AE77" s="40">
        <v>1</v>
      </c>
      <c r="AF77" s="33">
        <v>6894</v>
      </c>
      <c r="AG77" s="37">
        <f t="shared" si="24"/>
        <v>6894</v>
      </c>
      <c r="AH77" s="35">
        <f t="shared" si="25"/>
        <v>22.67763157894737</v>
      </c>
      <c r="AI77" s="36"/>
      <c r="AJ77" s="33">
        <v>1382</v>
      </c>
      <c r="AK77" s="37">
        <f t="shared" si="26"/>
        <v>1382</v>
      </c>
      <c r="AL77" s="35">
        <f t="shared" si="27"/>
        <v>4.546052631578948</v>
      </c>
      <c r="AM77" s="36"/>
      <c r="AN77" s="36">
        <f t="shared" si="28"/>
        <v>4.988422575976845</v>
      </c>
      <c r="AO77" s="43">
        <f t="shared" si="29"/>
        <v>1.5188162221410304</v>
      </c>
      <c r="AP77" s="44">
        <v>1</v>
      </c>
      <c r="AQ77" s="45">
        <v>1</v>
      </c>
      <c r="AR77" s="27">
        <v>6931</v>
      </c>
      <c r="AS77" s="46">
        <f t="shared" si="30"/>
        <v>6931</v>
      </c>
      <c r="AT77" s="47">
        <f t="shared" si="31"/>
        <v>22.799342105263158</v>
      </c>
      <c r="AU77" s="48"/>
      <c r="AV77" s="27">
        <v>1382</v>
      </c>
      <c r="AW77" s="46">
        <f t="shared" si="32"/>
        <v>1382</v>
      </c>
      <c r="AX77" s="47">
        <f t="shared" si="33"/>
        <v>4.546052631578948</v>
      </c>
      <c r="AY77" s="49"/>
      <c r="AZ77"/>
      <c r="BA77"/>
      <c r="BB77"/>
    </row>
    <row r="78" spans="1:54" s="27" customFormat="1" ht="15.75">
      <c r="A78" s="50"/>
      <c r="C78" s="27" t="s">
        <v>52</v>
      </c>
      <c r="D78" s="28">
        <v>474</v>
      </c>
      <c r="E78" s="29">
        <v>11139170</v>
      </c>
      <c r="F78" s="30"/>
      <c r="G78" s="29">
        <v>255.7</v>
      </c>
      <c r="H78" s="31">
        <v>1</v>
      </c>
      <c r="I78" s="32">
        <v>1</v>
      </c>
      <c r="J78" s="33">
        <v>4977</v>
      </c>
      <c r="K78" s="34">
        <f t="shared" si="17"/>
        <v>4977</v>
      </c>
      <c r="L78" s="35">
        <f t="shared" si="18"/>
        <v>19.46421587798201</v>
      </c>
      <c r="M78" s="36"/>
      <c r="N78" s="33">
        <v>0</v>
      </c>
      <c r="O78" s="37">
        <f t="shared" si="19"/>
        <v>0</v>
      </c>
      <c r="P78" s="35"/>
      <c r="Q78" s="38"/>
      <c r="R78" s="39">
        <v>1</v>
      </c>
      <c r="S78" s="40">
        <v>1</v>
      </c>
      <c r="T78" s="33">
        <v>5833</v>
      </c>
      <c r="U78" s="37">
        <f t="shared" si="20"/>
        <v>5833</v>
      </c>
      <c r="V78" s="35">
        <f t="shared" si="21"/>
        <v>22.81188893234259</v>
      </c>
      <c r="W78" s="35"/>
      <c r="X78" s="41">
        <v>501</v>
      </c>
      <c r="Y78" s="37">
        <f t="shared" si="22"/>
        <v>501</v>
      </c>
      <c r="Z78" s="42">
        <f t="shared" si="23"/>
        <v>1.959327336722722</v>
      </c>
      <c r="AA78" s="35"/>
      <c r="AB78" s="35"/>
      <c r="AC78" s="35"/>
      <c r="AD78" s="39">
        <v>1</v>
      </c>
      <c r="AE78" s="40">
        <v>1</v>
      </c>
      <c r="AF78" s="33">
        <v>9040</v>
      </c>
      <c r="AG78" s="37">
        <f t="shared" si="24"/>
        <v>9040</v>
      </c>
      <c r="AH78" s="35">
        <f t="shared" si="25"/>
        <v>35.35393038717247</v>
      </c>
      <c r="AI78" s="36"/>
      <c r="AJ78" s="33">
        <v>1355</v>
      </c>
      <c r="AK78" s="37">
        <f t="shared" si="26"/>
        <v>1355</v>
      </c>
      <c r="AL78" s="35">
        <f t="shared" si="27"/>
        <v>5.2991787250684395</v>
      </c>
      <c r="AM78" s="36"/>
      <c r="AN78" s="36">
        <f t="shared" si="28"/>
        <v>6.671586715867159</v>
      </c>
      <c r="AO78" s="43">
        <f t="shared" si="29"/>
        <v>0.816355234076753</v>
      </c>
      <c r="AP78" s="44">
        <v>1</v>
      </c>
      <c r="AQ78" s="45">
        <v>1</v>
      </c>
      <c r="AR78" s="27">
        <v>9040</v>
      </c>
      <c r="AS78" s="46">
        <f t="shared" si="30"/>
        <v>9040</v>
      </c>
      <c r="AT78" s="47">
        <f t="shared" si="31"/>
        <v>35.35393038717247</v>
      </c>
      <c r="AU78" s="48"/>
      <c r="AV78" s="27">
        <v>1355</v>
      </c>
      <c r="AW78" s="46">
        <f t="shared" si="32"/>
        <v>1355</v>
      </c>
      <c r="AX78" s="47">
        <f t="shared" si="33"/>
        <v>5.2991787250684395</v>
      </c>
      <c r="AY78" s="49"/>
      <c r="AZ78"/>
      <c r="BA78"/>
      <c r="BB78"/>
    </row>
    <row r="79" spans="1:54" s="27" customFormat="1" ht="15.75">
      <c r="A79" s="50"/>
      <c r="C79" s="27" t="s">
        <v>52</v>
      </c>
      <c r="D79" s="28">
        <v>481</v>
      </c>
      <c r="E79" s="29">
        <v>7233680</v>
      </c>
      <c r="F79" s="30"/>
      <c r="G79" s="29">
        <v>166.1</v>
      </c>
      <c r="H79" s="31">
        <v>1</v>
      </c>
      <c r="I79" s="32">
        <v>1</v>
      </c>
      <c r="J79" s="33">
        <v>70</v>
      </c>
      <c r="K79" s="34">
        <f t="shared" si="17"/>
        <v>70</v>
      </c>
      <c r="L79" s="35">
        <f t="shared" si="18"/>
        <v>0.42143287176399763</v>
      </c>
      <c r="M79" s="36"/>
      <c r="N79" s="33">
        <v>474</v>
      </c>
      <c r="O79" s="37">
        <f t="shared" si="19"/>
        <v>474</v>
      </c>
      <c r="P79" s="35"/>
      <c r="Q79" s="38"/>
      <c r="R79" s="39">
        <v>1</v>
      </c>
      <c r="S79" s="40">
        <v>1</v>
      </c>
      <c r="T79" s="51">
        <v>231</v>
      </c>
      <c r="U79" s="37">
        <f t="shared" si="20"/>
        <v>231</v>
      </c>
      <c r="V79" s="35">
        <f t="shared" si="21"/>
        <v>1.390728476821192</v>
      </c>
      <c r="W79" s="35"/>
      <c r="X79" s="41">
        <v>1723</v>
      </c>
      <c r="Y79" s="37">
        <f t="shared" si="22"/>
        <v>1723</v>
      </c>
      <c r="Z79" s="42">
        <f t="shared" si="23"/>
        <v>10.37326911499097</v>
      </c>
      <c r="AA79" s="35"/>
      <c r="AB79" s="35"/>
      <c r="AC79" s="35"/>
      <c r="AD79" s="39">
        <v>1</v>
      </c>
      <c r="AE79" s="40">
        <v>1</v>
      </c>
      <c r="AF79" s="33">
        <v>231</v>
      </c>
      <c r="AG79" s="37">
        <f t="shared" si="24"/>
        <v>231</v>
      </c>
      <c r="AH79" s="35">
        <f t="shared" si="25"/>
        <v>1.390728476821192</v>
      </c>
      <c r="AI79" s="36"/>
      <c r="AJ79" s="33">
        <v>1723</v>
      </c>
      <c r="AK79" s="37">
        <f t="shared" si="26"/>
        <v>1723</v>
      </c>
      <c r="AL79" s="35">
        <f t="shared" si="27"/>
        <v>10.37326911499097</v>
      </c>
      <c r="AM79" s="36"/>
      <c r="AN79" s="36">
        <f t="shared" si="28"/>
        <v>0.13406848520023215</v>
      </c>
      <c r="AO79" s="43">
        <f t="shared" si="29"/>
        <v>2.3</v>
      </c>
      <c r="AP79" s="44">
        <v>1</v>
      </c>
      <c r="AQ79" s="45">
        <v>1</v>
      </c>
      <c r="AR79" s="27">
        <v>231</v>
      </c>
      <c r="AS79" s="46">
        <f t="shared" si="30"/>
        <v>231</v>
      </c>
      <c r="AT79" s="47">
        <f t="shared" si="31"/>
        <v>1.390728476821192</v>
      </c>
      <c r="AU79" s="48"/>
      <c r="AV79" s="27">
        <v>1723</v>
      </c>
      <c r="AW79" s="46">
        <f t="shared" si="32"/>
        <v>1723</v>
      </c>
      <c r="AX79" s="47">
        <f t="shared" si="33"/>
        <v>10.37326911499097</v>
      </c>
      <c r="AY79" s="49"/>
      <c r="AZ79"/>
      <c r="BA79"/>
      <c r="BB79"/>
    </row>
    <row r="80" spans="1:54" s="27" customFormat="1" ht="15.75">
      <c r="A80" s="50"/>
      <c r="C80" s="27" t="s">
        <v>52</v>
      </c>
      <c r="D80" s="28">
        <v>535</v>
      </c>
      <c r="E80" s="29">
        <v>2567585</v>
      </c>
      <c r="F80" s="30"/>
      <c r="G80" s="29">
        <v>58.9</v>
      </c>
      <c r="H80" s="31">
        <v>1</v>
      </c>
      <c r="I80" s="32">
        <v>1</v>
      </c>
      <c r="J80" s="33">
        <v>2756</v>
      </c>
      <c r="K80" s="34">
        <f t="shared" si="17"/>
        <v>2756</v>
      </c>
      <c r="L80" s="35">
        <f t="shared" si="18"/>
        <v>46.7911714770798</v>
      </c>
      <c r="M80" s="36"/>
      <c r="N80" s="33">
        <v>0</v>
      </c>
      <c r="O80" s="37">
        <f t="shared" si="19"/>
        <v>0</v>
      </c>
      <c r="P80" s="35"/>
      <c r="Q80" s="38"/>
      <c r="R80" s="39">
        <v>1</v>
      </c>
      <c r="S80" s="40">
        <v>1</v>
      </c>
      <c r="T80" s="51">
        <v>2498</v>
      </c>
      <c r="U80" s="37">
        <f t="shared" si="20"/>
        <v>2498</v>
      </c>
      <c r="V80" s="35">
        <f t="shared" si="21"/>
        <v>42.41086587436333</v>
      </c>
      <c r="W80" s="35"/>
      <c r="X80" s="41">
        <v>0</v>
      </c>
      <c r="Y80" s="37">
        <f t="shared" si="22"/>
        <v>0</v>
      </c>
      <c r="Z80" s="42">
        <f t="shared" si="23"/>
        <v>0</v>
      </c>
      <c r="AA80" s="35"/>
      <c r="AB80" s="35"/>
      <c r="AC80" s="35"/>
      <c r="AD80" s="39">
        <v>1</v>
      </c>
      <c r="AE80" s="40">
        <v>1</v>
      </c>
      <c r="AF80" s="33">
        <v>2854</v>
      </c>
      <c r="AG80" s="37">
        <f t="shared" si="24"/>
        <v>2854</v>
      </c>
      <c r="AH80" s="35">
        <f t="shared" si="25"/>
        <v>48.455008488964346</v>
      </c>
      <c r="AI80" s="36"/>
      <c r="AJ80" s="33">
        <v>0</v>
      </c>
      <c r="AK80" s="37">
        <f t="shared" si="26"/>
        <v>0</v>
      </c>
      <c r="AL80" s="35">
        <f t="shared" si="27"/>
        <v>0</v>
      </c>
      <c r="AM80" s="36"/>
      <c r="AN80" s="36" t="e">
        <f t="shared" si="28"/>
        <v>#DIV/0!</v>
      </c>
      <c r="AO80" s="43">
        <f t="shared" si="29"/>
        <v>0.03555878084179971</v>
      </c>
      <c r="AP80" s="44">
        <v>1</v>
      </c>
      <c r="AQ80" s="45">
        <v>1</v>
      </c>
      <c r="AR80" s="27">
        <v>2965</v>
      </c>
      <c r="AS80" s="46">
        <f t="shared" si="30"/>
        <v>2965</v>
      </c>
      <c r="AT80" s="47">
        <f t="shared" si="31"/>
        <v>50.33955857385399</v>
      </c>
      <c r="AU80" s="48"/>
      <c r="AV80" s="27">
        <v>8</v>
      </c>
      <c r="AW80" s="46">
        <f t="shared" si="32"/>
        <v>8</v>
      </c>
      <c r="AX80" s="47">
        <f t="shared" si="33"/>
        <v>0.13582342954159593</v>
      </c>
      <c r="AY80" s="49"/>
      <c r="AZ80"/>
      <c r="BA80"/>
      <c r="BB80"/>
    </row>
    <row r="81" spans="1:54" s="27" customFormat="1" ht="15.75">
      <c r="A81" s="50"/>
      <c r="C81" s="27" t="s">
        <v>52</v>
      </c>
      <c r="D81" s="28">
        <v>475</v>
      </c>
      <c r="E81" s="29">
        <v>28343930</v>
      </c>
      <c r="F81" s="30"/>
      <c r="G81" s="29">
        <v>650.7</v>
      </c>
      <c r="H81" s="164">
        <v>0</v>
      </c>
      <c r="I81" s="165">
        <v>0</v>
      </c>
      <c r="J81" s="33">
        <v>4735</v>
      </c>
      <c r="K81" s="34">
        <f t="shared" si="17"/>
        <v>0</v>
      </c>
      <c r="L81" s="35">
        <f t="shared" si="18"/>
        <v>7.276778853542338</v>
      </c>
      <c r="M81" s="36"/>
      <c r="N81" s="33">
        <v>1556</v>
      </c>
      <c r="O81" s="37">
        <f t="shared" si="19"/>
        <v>0</v>
      </c>
      <c r="P81" s="35"/>
      <c r="Q81" s="38"/>
      <c r="R81" s="166">
        <v>0</v>
      </c>
      <c r="S81" s="165">
        <v>0</v>
      </c>
      <c r="T81" s="51">
        <v>4816</v>
      </c>
      <c r="U81" s="37">
        <f t="shared" si="20"/>
        <v>0</v>
      </c>
      <c r="V81" s="35">
        <f t="shared" si="21"/>
        <v>7.401260181343169</v>
      </c>
      <c r="W81" s="35"/>
      <c r="X81" s="41">
        <v>1556</v>
      </c>
      <c r="Y81" s="37">
        <f t="shared" si="22"/>
        <v>0</v>
      </c>
      <c r="Z81" s="42">
        <f t="shared" si="23"/>
        <v>2.391270938988781</v>
      </c>
      <c r="AA81" s="35"/>
      <c r="AB81" s="35"/>
      <c r="AC81" s="35"/>
      <c r="AD81" s="166">
        <v>0</v>
      </c>
      <c r="AE81" s="165">
        <v>0</v>
      </c>
      <c r="AF81" s="33">
        <v>5652</v>
      </c>
      <c r="AG81" s="37">
        <f t="shared" si="24"/>
        <v>0</v>
      </c>
      <c r="AH81" s="35">
        <f t="shared" si="25"/>
        <v>8.686030428769017</v>
      </c>
      <c r="AI81" s="36"/>
      <c r="AJ81" s="33">
        <v>1556</v>
      </c>
      <c r="AK81" s="37">
        <f t="shared" si="26"/>
        <v>0</v>
      </c>
      <c r="AL81" s="35">
        <f t="shared" si="27"/>
        <v>2.391270938988781</v>
      </c>
      <c r="AM81" s="36"/>
      <c r="AN81" s="36" t="e">
        <f t="shared" si="28"/>
        <v>#DIV/0!</v>
      </c>
      <c r="AO81" s="43" t="e">
        <f t="shared" si="29"/>
        <v>#DIV/0!</v>
      </c>
      <c r="AP81" s="166">
        <v>0</v>
      </c>
      <c r="AQ81" s="165">
        <v>0</v>
      </c>
      <c r="AR81" s="27">
        <v>5652</v>
      </c>
      <c r="AS81" s="46">
        <f t="shared" si="30"/>
        <v>0</v>
      </c>
      <c r="AT81" s="47">
        <f t="shared" si="31"/>
        <v>8.686030428769017</v>
      </c>
      <c r="AU81" s="48"/>
      <c r="AV81" s="27">
        <v>1556</v>
      </c>
      <c r="AW81" s="46">
        <f t="shared" si="32"/>
        <v>0</v>
      </c>
      <c r="AX81" s="47">
        <f t="shared" si="33"/>
        <v>2.391270938988781</v>
      </c>
      <c r="AY81" s="49"/>
      <c r="AZ81"/>
      <c r="BA81"/>
      <c r="BB81"/>
    </row>
    <row r="82" spans="1:54" s="27" customFormat="1" ht="15.75">
      <c r="A82" s="50"/>
      <c r="C82" s="27" t="s">
        <v>52</v>
      </c>
      <c r="D82" s="28">
        <v>467</v>
      </c>
      <c r="E82" s="29">
        <v>11329040</v>
      </c>
      <c r="F82" s="30"/>
      <c r="G82" s="29">
        <v>260.1</v>
      </c>
      <c r="H82" s="31">
        <v>1</v>
      </c>
      <c r="I82" s="32">
        <v>1</v>
      </c>
      <c r="J82" s="33">
        <v>14683</v>
      </c>
      <c r="K82" s="34">
        <f t="shared" si="17"/>
        <v>14683</v>
      </c>
      <c r="L82" s="35">
        <f t="shared" si="18"/>
        <v>56.451364859669354</v>
      </c>
      <c r="M82" s="36"/>
      <c r="N82" s="33">
        <v>0</v>
      </c>
      <c r="O82" s="37">
        <f t="shared" si="19"/>
        <v>0</v>
      </c>
      <c r="P82" s="35"/>
      <c r="Q82" s="38"/>
      <c r="R82" s="39">
        <v>1</v>
      </c>
      <c r="S82" s="40">
        <v>1</v>
      </c>
      <c r="T82" s="51">
        <v>15271</v>
      </c>
      <c r="U82" s="37">
        <f t="shared" si="20"/>
        <v>15271</v>
      </c>
      <c r="V82" s="35">
        <f t="shared" si="21"/>
        <v>58.71203383314109</v>
      </c>
      <c r="W82" s="35"/>
      <c r="X82" s="41">
        <v>0</v>
      </c>
      <c r="Y82" s="37">
        <f t="shared" si="22"/>
        <v>0</v>
      </c>
      <c r="Z82" s="42">
        <f t="shared" si="23"/>
        <v>0</v>
      </c>
      <c r="AA82" s="35"/>
      <c r="AB82" s="35"/>
      <c r="AC82" s="35"/>
      <c r="AD82" s="39">
        <v>1</v>
      </c>
      <c r="AE82" s="40">
        <v>1</v>
      </c>
      <c r="AF82" s="33">
        <v>16380</v>
      </c>
      <c r="AG82" s="37">
        <f t="shared" si="24"/>
        <v>16380</v>
      </c>
      <c r="AH82" s="35">
        <f t="shared" si="25"/>
        <v>62.975778546712796</v>
      </c>
      <c r="AI82" s="36"/>
      <c r="AJ82" s="33">
        <v>0</v>
      </c>
      <c r="AK82" s="37">
        <f t="shared" si="26"/>
        <v>0</v>
      </c>
      <c r="AL82" s="35">
        <f t="shared" si="27"/>
        <v>0</v>
      </c>
      <c r="AM82" s="36"/>
      <c r="AN82" s="36" t="e">
        <f t="shared" si="28"/>
        <v>#DIV/0!</v>
      </c>
      <c r="AO82" s="43">
        <f t="shared" si="29"/>
        <v>0.11557583600081728</v>
      </c>
      <c r="AP82" s="44">
        <v>1</v>
      </c>
      <c r="AQ82" s="45">
        <v>1</v>
      </c>
      <c r="AR82" s="27">
        <v>16380</v>
      </c>
      <c r="AS82" s="46">
        <f t="shared" si="30"/>
        <v>16380</v>
      </c>
      <c r="AT82" s="47">
        <f t="shared" si="31"/>
        <v>62.975778546712796</v>
      </c>
      <c r="AU82" s="48"/>
      <c r="AV82" s="27">
        <v>0</v>
      </c>
      <c r="AW82" s="46">
        <f t="shared" si="32"/>
        <v>0</v>
      </c>
      <c r="AX82" s="47">
        <f t="shared" si="33"/>
        <v>0</v>
      </c>
      <c r="AY82" s="49"/>
      <c r="AZ82"/>
      <c r="BA82"/>
      <c r="BB82"/>
    </row>
    <row r="83" spans="1:54" s="27" customFormat="1" ht="15.75">
      <c r="A83" s="50"/>
      <c r="C83" s="27" t="s">
        <v>52</v>
      </c>
      <c r="D83" s="28">
        <v>536</v>
      </c>
      <c r="E83" s="29">
        <v>11261100</v>
      </c>
      <c r="F83" s="30"/>
      <c r="G83" s="29">
        <v>258.5</v>
      </c>
      <c r="H83" s="31">
        <v>1</v>
      </c>
      <c r="I83" s="32">
        <v>1</v>
      </c>
      <c r="J83" s="33">
        <v>5694</v>
      </c>
      <c r="K83" s="34">
        <f t="shared" si="17"/>
        <v>5694</v>
      </c>
      <c r="L83" s="35">
        <f t="shared" si="18"/>
        <v>22.02707930367505</v>
      </c>
      <c r="M83" s="36"/>
      <c r="N83" s="33">
        <v>0</v>
      </c>
      <c r="O83" s="37">
        <f t="shared" si="19"/>
        <v>0</v>
      </c>
      <c r="P83" s="35"/>
      <c r="Q83" s="38"/>
      <c r="R83" s="39">
        <v>1</v>
      </c>
      <c r="S83" s="40">
        <v>1</v>
      </c>
      <c r="T83" s="51">
        <v>7967</v>
      </c>
      <c r="U83" s="37">
        <f t="shared" si="20"/>
        <v>7967</v>
      </c>
      <c r="V83" s="35">
        <f t="shared" si="21"/>
        <v>30.820116054158607</v>
      </c>
      <c r="W83" s="35"/>
      <c r="X83" s="41">
        <v>0</v>
      </c>
      <c r="Y83" s="37">
        <f t="shared" si="22"/>
        <v>0</v>
      </c>
      <c r="Z83" s="42">
        <f t="shared" si="23"/>
        <v>0</v>
      </c>
      <c r="AA83" s="35"/>
      <c r="AB83" s="35"/>
      <c r="AC83" s="35"/>
      <c r="AD83" s="39">
        <v>1</v>
      </c>
      <c r="AE83" s="40">
        <v>1</v>
      </c>
      <c r="AF83" s="33">
        <v>8877</v>
      </c>
      <c r="AG83" s="37">
        <f t="shared" si="24"/>
        <v>8877</v>
      </c>
      <c r="AH83" s="35">
        <f t="shared" si="25"/>
        <v>34.340425531914896</v>
      </c>
      <c r="AI83" s="36"/>
      <c r="AJ83" s="33">
        <v>11</v>
      </c>
      <c r="AK83" s="37">
        <f t="shared" si="26"/>
        <v>11</v>
      </c>
      <c r="AL83" s="35">
        <f t="shared" si="27"/>
        <v>0.0425531914893617</v>
      </c>
      <c r="AM83" s="36"/>
      <c r="AN83" s="36">
        <f t="shared" si="28"/>
        <v>807</v>
      </c>
      <c r="AO83" s="43">
        <f t="shared" si="29"/>
        <v>0.5590094836670179</v>
      </c>
      <c r="AP83" s="44">
        <v>1</v>
      </c>
      <c r="AQ83" s="45">
        <v>1</v>
      </c>
      <c r="AR83" s="27">
        <v>9077</v>
      </c>
      <c r="AS83" s="46">
        <f t="shared" si="30"/>
        <v>9077</v>
      </c>
      <c r="AT83" s="47">
        <f t="shared" si="31"/>
        <v>35.114119922630564</v>
      </c>
      <c r="AU83" s="48"/>
      <c r="AV83" s="27">
        <v>11</v>
      </c>
      <c r="AW83" s="46">
        <f t="shared" si="32"/>
        <v>11</v>
      </c>
      <c r="AX83" s="47">
        <f t="shared" si="33"/>
        <v>0.0425531914893617</v>
      </c>
      <c r="AY83" s="49"/>
      <c r="AZ83"/>
      <c r="BA83"/>
      <c r="BB83"/>
    </row>
    <row r="84" spans="1:54" s="27" customFormat="1" ht="15.75">
      <c r="A84" s="50"/>
      <c r="C84" s="27" t="s">
        <v>52</v>
      </c>
      <c r="D84" s="28">
        <v>468</v>
      </c>
      <c r="E84" s="29">
        <v>14520130</v>
      </c>
      <c r="F84" s="30"/>
      <c r="G84" s="29">
        <v>333.3</v>
      </c>
      <c r="H84" s="31">
        <v>1</v>
      </c>
      <c r="I84" s="32">
        <v>1</v>
      </c>
      <c r="J84" s="33">
        <v>1</v>
      </c>
      <c r="K84" s="34">
        <f t="shared" si="17"/>
        <v>1</v>
      </c>
      <c r="L84" s="35">
        <f t="shared" si="18"/>
        <v>0.003000300030003</v>
      </c>
      <c r="M84" s="36"/>
      <c r="N84" s="33">
        <v>0</v>
      </c>
      <c r="O84" s="37">
        <f t="shared" si="19"/>
        <v>0</v>
      </c>
      <c r="P84" s="35"/>
      <c r="Q84" s="38"/>
      <c r="R84" s="39">
        <v>1</v>
      </c>
      <c r="S84" s="40">
        <v>1</v>
      </c>
      <c r="T84" s="51">
        <v>776</v>
      </c>
      <c r="U84" s="37">
        <f t="shared" si="20"/>
        <v>776</v>
      </c>
      <c r="V84" s="35">
        <f t="shared" si="21"/>
        <v>2.328232823282328</v>
      </c>
      <c r="W84" s="35"/>
      <c r="X84" s="41">
        <v>1411</v>
      </c>
      <c r="Y84" s="37">
        <f t="shared" si="22"/>
        <v>1411</v>
      </c>
      <c r="Z84" s="42">
        <f t="shared" si="23"/>
        <v>4.233423342334233</v>
      </c>
      <c r="AA84" s="35"/>
      <c r="AB84" s="35"/>
      <c r="AC84" s="35"/>
      <c r="AD84" s="39">
        <v>1</v>
      </c>
      <c r="AE84" s="40">
        <v>1</v>
      </c>
      <c r="AF84" s="33">
        <v>1920</v>
      </c>
      <c r="AG84" s="37">
        <f t="shared" si="24"/>
        <v>1920</v>
      </c>
      <c r="AH84" s="35">
        <f t="shared" si="25"/>
        <v>5.7605760576057605</v>
      </c>
      <c r="AI84" s="36"/>
      <c r="AJ84" s="33">
        <v>1411</v>
      </c>
      <c r="AK84" s="37">
        <f t="shared" si="26"/>
        <v>1411</v>
      </c>
      <c r="AL84" s="35">
        <f t="shared" si="27"/>
        <v>4.233423342334233</v>
      </c>
      <c r="AM84" s="36"/>
      <c r="AN84" s="36">
        <f t="shared" si="28"/>
        <v>1.3607370659107016</v>
      </c>
      <c r="AO84" s="43">
        <f t="shared" si="29"/>
        <v>1919</v>
      </c>
      <c r="AP84" s="44">
        <v>1</v>
      </c>
      <c r="AQ84" s="45">
        <v>1</v>
      </c>
      <c r="AR84" s="27">
        <v>1920</v>
      </c>
      <c r="AS84" s="46">
        <f t="shared" si="30"/>
        <v>1920</v>
      </c>
      <c r="AT84" s="47">
        <f t="shared" si="31"/>
        <v>5.7605760576057605</v>
      </c>
      <c r="AU84" s="48"/>
      <c r="AV84" s="27">
        <v>1411</v>
      </c>
      <c r="AW84" s="46">
        <f t="shared" si="32"/>
        <v>1411</v>
      </c>
      <c r="AX84" s="47">
        <f t="shared" si="33"/>
        <v>4.233423342334233</v>
      </c>
      <c r="AY84" s="49"/>
      <c r="AZ84"/>
      <c r="BA84"/>
      <c r="BB84"/>
    </row>
    <row r="85" spans="1:54" s="27" customFormat="1" ht="15.75">
      <c r="A85" s="50"/>
      <c r="D85" s="28"/>
      <c r="E85" s="29"/>
      <c r="F85" s="30"/>
      <c r="G85" s="29"/>
      <c r="H85" s="52"/>
      <c r="I85" s="53"/>
      <c r="J85" s="33"/>
      <c r="K85" s="34"/>
      <c r="L85" s="35"/>
      <c r="M85" s="36"/>
      <c r="N85" s="33"/>
      <c r="O85" s="37"/>
      <c r="P85" s="35"/>
      <c r="Q85" s="38"/>
      <c r="R85" s="54"/>
      <c r="S85" s="55"/>
      <c r="T85" s="33"/>
      <c r="U85" s="35"/>
      <c r="V85" s="35"/>
      <c r="W85" s="35"/>
      <c r="X85" s="41"/>
      <c r="Y85" s="35"/>
      <c r="Z85" s="35"/>
      <c r="AA85" s="35"/>
      <c r="AB85" s="35"/>
      <c r="AC85" s="35"/>
      <c r="AD85" s="54"/>
      <c r="AE85" s="55"/>
      <c r="AF85" s="33"/>
      <c r="AG85" s="37"/>
      <c r="AH85" s="35"/>
      <c r="AI85" s="36"/>
      <c r="AJ85" s="33"/>
      <c r="AK85" s="37"/>
      <c r="AL85" s="35"/>
      <c r="AM85" s="36"/>
      <c r="AN85" s="36"/>
      <c r="AO85" s="43"/>
      <c r="AP85" s="56"/>
      <c r="AQ85" s="57"/>
      <c r="AS85" s="46"/>
      <c r="AT85" s="47"/>
      <c r="AU85" s="48"/>
      <c r="AW85" s="46"/>
      <c r="AX85" s="47"/>
      <c r="AY85" s="49"/>
      <c r="AZ85"/>
      <c r="BA85"/>
      <c r="BB85"/>
    </row>
    <row r="86" spans="1:51" s="59" customFormat="1" ht="15.75">
      <c r="A86" s="58"/>
      <c r="B86" s="59" t="s">
        <v>74</v>
      </c>
      <c r="D86" s="60"/>
      <c r="F86" s="61">
        <f>G86/640</f>
        <v>3.9634375000000004</v>
      </c>
      <c r="G86" s="59">
        <f>SUM(G76:G84)</f>
        <v>2536.6000000000004</v>
      </c>
      <c r="H86" s="62"/>
      <c r="I86" s="63"/>
      <c r="J86" s="64">
        <f>SUM(J76:J85)</f>
        <v>37436</v>
      </c>
      <c r="K86" s="65">
        <f>SUM(K76:K84)</f>
        <v>32701</v>
      </c>
      <c r="L86" s="66">
        <f>J86/$G86</f>
        <v>14.758337932665771</v>
      </c>
      <c r="M86" s="67">
        <f>K86/$G88</f>
        <v>22.428669410150892</v>
      </c>
      <c r="N86" s="64">
        <f>SUM(N76:N85)</f>
        <v>2033</v>
      </c>
      <c r="O86" s="65">
        <f>SUM(O76:O84)</f>
        <v>477</v>
      </c>
      <c r="P86" s="66">
        <f>N86/$G86</f>
        <v>0.8014665300007884</v>
      </c>
      <c r="Q86" s="68">
        <f>O86/G88</f>
        <v>0.3271604938271605</v>
      </c>
      <c r="R86" s="69"/>
      <c r="S86" s="70"/>
      <c r="T86" s="71">
        <f>SUM(T76:T85)</f>
        <v>43375</v>
      </c>
      <c r="U86" s="72">
        <f>SUM(U76:U85)</f>
        <v>38559</v>
      </c>
      <c r="V86" s="71">
        <f>SUM(V76:V85)</f>
        <v>187.0580251346433</v>
      </c>
      <c r="W86" s="67">
        <f>U86/$G88</f>
        <v>26.44650205761317</v>
      </c>
      <c r="X86" s="71">
        <f>SUM(X76:X85)</f>
        <v>6549</v>
      </c>
      <c r="Y86" s="71">
        <f>SUM(Y76:Y84)</f>
        <v>4993</v>
      </c>
      <c r="Z86" s="66">
        <f>X86/G86</f>
        <v>2.581802412678388</v>
      </c>
      <c r="AA86" s="67">
        <f>Y86/G88</f>
        <v>3.4245541838134432</v>
      </c>
      <c r="AB86" s="66"/>
      <c r="AC86" s="66"/>
      <c r="AD86" s="69"/>
      <c r="AE86" s="70"/>
      <c r="AF86" s="64">
        <f>SUM(AF76:AF85)</f>
        <v>57961</v>
      </c>
      <c r="AG86" s="65">
        <f>SUM(AG76:AG85)</f>
        <v>52309</v>
      </c>
      <c r="AH86" s="66">
        <f>AF86/$G86</f>
        <v>22.849877789166598</v>
      </c>
      <c r="AI86" s="67">
        <f>AG86/$G88</f>
        <v>35.877229080932786</v>
      </c>
      <c r="AJ86" s="64">
        <f>SUM(AJ76:AJ85)</f>
        <v>9989</v>
      </c>
      <c r="AK86" s="65">
        <f>SUM(AK76:AK84)</f>
        <v>8433</v>
      </c>
      <c r="AL86" s="66">
        <f>AJ86/$G86</f>
        <v>3.937948434912875</v>
      </c>
      <c r="AM86" s="67">
        <f>AK86/$G88</f>
        <v>5.783950617283951</v>
      </c>
      <c r="AN86" s="67">
        <f>SUM(AG86/AK86)</f>
        <v>6.20289339499585</v>
      </c>
      <c r="AO86" s="73">
        <f>SUM(AG86-K86)/K86</f>
        <v>0.5996146906822422</v>
      </c>
      <c r="AP86" s="74"/>
      <c r="AQ86" s="75"/>
      <c r="AR86" s="59">
        <f>SUM(AR76:AR85)</f>
        <v>58660</v>
      </c>
      <c r="AS86" s="76">
        <f>SUM(AS76:AS84)</f>
        <v>53008</v>
      </c>
      <c r="AT86" s="61">
        <f>AR86/$G86</f>
        <v>23.125443507056687</v>
      </c>
      <c r="AU86" s="77">
        <f>AS86/$G88</f>
        <v>36.35665294924554</v>
      </c>
      <c r="AV86" s="59">
        <f>SUM(AV76:AV85)</f>
        <v>10297</v>
      </c>
      <c r="AW86" s="76">
        <f>SUM(AW76:AW84)</f>
        <v>8741</v>
      </c>
      <c r="AX86" s="61">
        <f>AV86/$G86</f>
        <v>4.059370811322242</v>
      </c>
      <c r="AY86" s="78">
        <f>AW86/$G88</f>
        <v>5.99519890260631</v>
      </c>
    </row>
    <row r="87" spans="1:54" s="27" customFormat="1" ht="15.75">
      <c r="A87" s="50"/>
      <c r="D87" s="28"/>
      <c r="E87" s="29"/>
      <c r="F87" s="30"/>
      <c r="G87" s="29"/>
      <c r="H87" s="52"/>
      <c r="I87" s="53"/>
      <c r="J87" s="33"/>
      <c r="K87" s="34"/>
      <c r="L87" s="35"/>
      <c r="M87" s="36"/>
      <c r="N87" s="33"/>
      <c r="O87" s="37"/>
      <c r="P87" s="35"/>
      <c r="Q87" s="38"/>
      <c r="R87" s="54"/>
      <c r="S87" s="55"/>
      <c r="T87" s="33"/>
      <c r="U87" s="35"/>
      <c r="V87" s="35"/>
      <c r="W87" s="35"/>
      <c r="X87" s="41"/>
      <c r="Y87" s="35"/>
      <c r="Z87" s="35"/>
      <c r="AA87" s="35"/>
      <c r="AB87" s="35"/>
      <c r="AC87" s="35"/>
      <c r="AD87" s="54"/>
      <c r="AE87" s="55"/>
      <c r="AF87" s="33"/>
      <c r="AG87" s="37"/>
      <c r="AH87" s="35"/>
      <c r="AI87" s="36"/>
      <c r="AJ87" s="33"/>
      <c r="AK87" s="37"/>
      <c r="AL87" s="35"/>
      <c r="AM87" s="36"/>
      <c r="AN87" s="36"/>
      <c r="AO87" s="43"/>
      <c r="AP87" s="56"/>
      <c r="AQ87" s="57"/>
      <c r="AS87" s="46"/>
      <c r="AT87" s="47"/>
      <c r="AU87" s="36"/>
      <c r="AW87" s="46"/>
      <c r="AX87" s="47"/>
      <c r="AY87" s="49"/>
      <c r="AZ87"/>
      <c r="BA87"/>
      <c r="BB87"/>
    </row>
    <row r="88" spans="1:51" s="26" customFormat="1" ht="15.75">
      <c r="A88" s="50"/>
      <c r="B88" s="26" t="s">
        <v>75</v>
      </c>
      <c r="D88" s="79"/>
      <c r="E88" s="80"/>
      <c r="F88" s="81">
        <v>2.3</v>
      </c>
      <c r="G88" s="80">
        <v>1458</v>
      </c>
      <c r="H88" s="82"/>
      <c r="I88" s="83"/>
      <c r="K88" s="84">
        <v>34756</v>
      </c>
      <c r="L88" s="85">
        <v>23.8</v>
      </c>
      <c r="M88" s="85"/>
      <c r="N88" s="84">
        <v>36</v>
      </c>
      <c r="O88" s="86"/>
      <c r="P88" s="85">
        <v>0</v>
      </c>
      <c r="Q88" s="87"/>
      <c r="R88" s="88"/>
      <c r="S88" s="89"/>
      <c r="U88" s="85"/>
      <c r="V88" s="85"/>
      <c r="W88" s="85"/>
      <c r="X88" s="86"/>
      <c r="Y88" s="85"/>
      <c r="Z88" s="85"/>
      <c r="AA88" s="85"/>
      <c r="AB88" s="85"/>
      <c r="AC88" s="85"/>
      <c r="AD88" s="88"/>
      <c r="AE88" s="89"/>
      <c r="AG88" s="84">
        <v>43403</v>
      </c>
      <c r="AI88" s="85">
        <v>29.8</v>
      </c>
      <c r="AJ88" s="84">
        <v>3436</v>
      </c>
      <c r="AK88" s="86"/>
      <c r="AM88" s="85">
        <v>2.4</v>
      </c>
      <c r="AN88" s="85">
        <v>12.6</v>
      </c>
      <c r="AO88" s="90">
        <v>0.249</v>
      </c>
      <c r="AP88" s="91"/>
      <c r="AQ88" s="82"/>
      <c r="AT88" s="92"/>
      <c r="AU88" s="92"/>
      <c r="AX88" s="92"/>
      <c r="AY88" s="93"/>
    </row>
    <row r="89" spans="1:51" s="26" customFormat="1" ht="15.75">
      <c r="A89" s="50"/>
      <c r="D89" s="79"/>
      <c r="E89" s="80"/>
      <c r="F89" s="81"/>
      <c r="G89" s="80"/>
      <c r="H89" s="82"/>
      <c r="I89" s="83"/>
      <c r="J89" s="84"/>
      <c r="K89" s="102"/>
      <c r="L89" s="85"/>
      <c r="M89" s="103"/>
      <c r="N89" s="84"/>
      <c r="O89" s="104"/>
      <c r="P89" s="85"/>
      <c r="Q89" s="87"/>
      <c r="R89" s="105"/>
      <c r="S89" s="137"/>
      <c r="T89" s="84"/>
      <c r="U89" s="85"/>
      <c r="V89" s="85"/>
      <c r="W89" s="85"/>
      <c r="X89" s="86"/>
      <c r="Y89" s="85"/>
      <c r="Z89" s="85"/>
      <c r="AA89" s="85"/>
      <c r="AB89" s="85"/>
      <c r="AC89" s="85"/>
      <c r="AD89" s="105"/>
      <c r="AE89" s="137"/>
      <c r="AF89" s="84"/>
      <c r="AG89" s="104"/>
      <c r="AH89" s="85"/>
      <c r="AI89" s="103"/>
      <c r="AJ89" s="84"/>
      <c r="AK89" s="104"/>
      <c r="AL89" s="85"/>
      <c r="AM89" s="103"/>
      <c r="AN89" s="103"/>
      <c r="AO89" s="107"/>
      <c r="AP89" s="108"/>
      <c r="AQ89" s="138"/>
      <c r="AS89" s="139"/>
      <c r="AT89" s="92"/>
      <c r="AU89" s="140"/>
      <c r="AW89" s="139"/>
      <c r="AX89" s="92"/>
      <c r="AY89" s="111"/>
    </row>
    <row r="90" spans="1:51" s="26" customFormat="1" ht="16.5" thickBot="1">
      <c r="A90" s="50"/>
      <c r="D90" s="79"/>
      <c r="E90" s="80"/>
      <c r="F90" s="81"/>
      <c r="G90" s="80"/>
      <c r="H90" s="82"/>
      <c r="I90" s="83"/>
      <c r="J90" s="84"/>
      <c r="K90" s="102"/>
      <c r="L90" s="85"/>
      <c r="M90" s="103"/>
      <c r="N90" s="84"/>
      <c r="O90" s="104"/>
      <c r="P90" s="85"/>
      <c r="Q90" s="87"/>
      <c r="R90" s="105"/>
      <c r="S90" s="137"/>
      <c r="T90" s="84"/>
      <c r="U90" s="85"/>
      <c r="V90" s="85"/>
      <c r="W90" s="85"/>
      <c r="X90" s="86"/>
      <c r="Y90" s="85"/>
      <c r="Z90" s="85"/>
      <c r="AA90" s="85"/>
      <c r="AB90" s="85"/>
      <c r="AC90" s="85"/>
      <c r="AD90" s="105"/>
      <c r="AE90" s="137"/>
      <c r="AF90" s="84"/>
      <c r="AG90" s="104"/>
      <c r="AH90" s="85"/>
      <c r="AI90" s="103"/>
      <c r="AJ90" s="84"/>
      <c r="AK90" s="104"/>
      <c r="AL90" s="85"/>
      <c r="AM90" s="103"/>
      <c r="AN90" s="103"/>
      <c r="AO90" s="107"/>
      <c r="AP90" s="108"/>
      <c r="AQ90" s="138"/>
      <c r="AS90" s="139"/>
      <c r="AT90" s="92"/>
      <c r="AU90" s="140"/>
      <c r="AW90" s="139"/>
      <c r="AX90" s="92"/>
      <c r="AY90" s="111"/>
    </row>
    <row r="91" spans="1:54" s="145" customFormat="1" ht="16.5" thickTop="1">
      <c r="A91" s="118"/>
      <c r="D91" s="146"/>
      <c r="E91" s="147"/>
      <c r="F91" s="148"/>
      <c r="G91" s="147"/>
      <c r="H91" s="149"/>
      <c r="I91" s="149"/>
      <c r="K91" s="150"/>
      <c r="L91" s="151"/>
      <c r="M91" s="152"/>
      <c r="O91" s="153"/>
      <c r="P91" s="151"/>
      <c r="Q91" s="154"/>
      <c r="R91" s="155"/>
      <c r="S91" s="156"/>
      <c r="U91" s="151"/>
      <c r="V91" s="151"/>
      <c r="W91" s="151"/>
      <c r="X91" s="157"/>
      <c r="Y91" s="151"/>
      <c r="Z91" s="151"/>
      <c r="AA91" s="151"/>
      <c r="AB91" s="151"/>
      <c r="AC91" s="151"/>
      <c r="AD91" s="155"/>
      <c r="AE91" s="156"/>
      <c r="AG91" s="153"/>
      <c r="AH91" s="151"/>
      <c r="AI91" s="152"/>
      <c r="AK91" s="153"/>
      <c r="AL91" s="151"/>
      <c r="AM91" s="152"/>
      <c r="AN91" s="152"/>
      <c r="AO91" s="158"/>
      <c r="AP91" s="159"/>
      <c r="AQ91" s="160"/>
      <c r="AS91" s="161"/>
      <c r="AT91" s="151"/>
      <c r="AU91" s="152"/>
      <c r="AW91" s="161"/>
      <c r="AX91" s="151"/>
      <c r="AY91" s="162"/>
      <c r="AZ91" s="94"/>
      <c r="BA91" s="94"/>
      <c r="BB91" s="94"/>
    </row>
    <row r="92" spans="1:54" s="27" customFormat="1" ht="15.75">
      <c r="A92" s="25">
        <v>41</v>
      </c>
      <c r="B92" s="26" t="s">
        <v>76</v>
      </c>
      <c r="C92" s="27" t="s">
        <v>52</v>
      </c>
      <c r="D92" s="28">
        <v>569</v>
      </c>
      <c r="E92" s="29">
        <v>14933720</v>
      </c>
      <c r="F92" s="30"/>
      <c r="G92" s="29">
        <v>342.8</v>
      </c>
      <c r="H92" s="31">
        <v>1</v>
      </c>
      <c r="I92" s="32">
        <v>1</v>
      </c>
      <c r="J92" s="33">
        <v>266</v>
      </c>
      <c r="K92" s="34">
        <f>J92*$H92</f>
        <v>266</v>
      </c>
      <c r="L92" s="35">
        <f>J92/$G92</f>
        <v>0.7759626604434072</v>
      </c>
      <c r="M92" s="36"/>
      <c r="N92" s="33">
        <v>850</v>
      </c>
      <c r="O92" s="37">
        <f>N92*$I92</f>
        <v>850</v>
      </c>
      <c r="P92" s="35"/>
      <c r="Q92" s="38"/>
      <c r="R92" s="39">
        <v>1</v>
      </c>
      <c r="S92" s="40">
        <v>1</v>
      </c>
      <c r="T92" s="33">
        <v>883</v>
      </c>
      <c r="U92" s="37">
        <f>T92*R92</f>
        <v>883</v>
      </c>
      <c r="V92" s="35">
        <f>T92/$G92</f>
        <v>2.575845974329055</v>
      </c>
      <c r="W92" s="35"/>
      <c r="X92" s="41">
        <v>904</v>
      </c>
      <c r="Y92" s="37">
        <f>X92*S92</f>
        <v>904</v>
      </c>
      <c r="Z92" s="42">
        <f>X92/$G92</f>
        <v>2.6371061843640606</v>
      </c>
      <c r="AA92" s="35"/>
      <c r="AB92" s="35"/>
      <c r="AC92" s="35"/>
      <c r="AD92" s="39">
        <v>1</v>
      </c>
      <c r="AE92" s="40">
        <v>1</v>
      </c>
      <c r="AF92" s="33">
        <v>4679</v>
      </c>
      <c r="AG92" s="37">
        <f>AF92*AD92</f>
        <v>4679</v>
      </c>
      <c r="AH92" s="35">
        <f>AF92/$G92</f>
        <v>13.649358226371062</v>
      </c>
      <c r="AI92" s="36"/>
      <c r="AJ92" s="33">
        <v>1060</v>
      </c>
      <c r="AK92" s="37">
        <f>AJ92*$I92</f>
        <v>1060</v>
      </c>
      <c r="AL92" s="35">
        <f>AJ92/$G92</f>
        <v>3.09218203033839</v>
      </c>
      <c r="AM92" s="36"/>
      <c r="AN92" s="36">
        <f>AG92/AK92</f>
        <v>4.414150943396226</v>
      </c>
      <c r="AO92" s="43">
        <f>(AG92-K92)/K92</f>
        <v>16.590225563909776</v>
      </c>
      <c r="AP92" s="44">
        <v>1</v>
      </c>
      <c r="AQ92" s="45">
        <v>1</v>
      </c>
      <c r="AR92" s="27">
        <v>5239</v>
      </c>
      <c r="AS92" s="46">
        <f>AR92*$H92</f>
        <v>5239</v>
      </c>
      <c r="AT92" s="47">
        <f>AR92/$G92</f>
        <v>15.28296382730455</v>
      </c>
      <c r="AU92" s="48"/>
      <c r="AV92" s="27">
        <v>1060</v>
      </c>
      <c r="AW92" s="46">
        <f>AV92*$AQ92</f>
        <v>1060</v>
      </c>
      <c r="AX92" s="47">
        <f>AV92/$G92</f>
        <v>3.09218203033839</v>
      </c>
      <c r="AY92" s="49"/>
      <c r="AZ92"/>
      <c r="BA92"/>
      <c r="BB92"/>
    </row>
    <row r="93" spans="1:54" s="27" customFormat="1" ht="15.75">
      <c r="A93" s="50"/>
      <c r="C93" s="27" t="s">
        <v>52</v>
      </c>
      <c r="D93" s="28">
        <v>571</v>
      </c>
      <c r="E93" s="29">
        <v>12273830</v>
      </c>
      <c r="F93" s="30"/>
      <c r="G93" s="29">
        <v>281.8</v>
      </c>
      <c r="H93" s="31">
        <v>1</v>
      </c>
      <c r="I93" s="32">
        <v>1</v>
      </c>
      <c r="J93" s="33">
        <v>49</v>
      </c>
      <c r="K93" s="34">
        <f>J93*$H93</f>
        <v>49</v>
      </c>
      <c r="L93" s="35">
        <f>J93/$G93</f>
        <v>0.17388218594748048</v>
      </c>
      <c r="M93" s="36"/>
      <c r="N93" s="33">
        <v>438</v>
      </c>
      <c r="O93" s="37">
        <f>N93*$I93</f>
        <v>438</v>
      </c>
      <c r="P93" s="35"/>
      <c r="Q93" s="38"/>
      <c r="R93" s="39">
        <v>1</v>
      </c>
      <c r="S93" s="40">
        <v>1</v>
      </c>
      <c r="T93" s="33">
        <v>47</v>
      </c>
      <c r="U93" s="37">
        <f>T93*R93</f>
        <v>47</v>
      </c>
      <c r="V93" s="35">
        <f>T93/$G93</f>
        <v>0.16678495386799147</v>
      </c>
      <c r="W93" s="35"/>
      <c r="X93" s="41">
        <v>438</v>
      </c>
      <c r="Y93" s="37">
        <f>X93*S93</f>
        <v>438</v>
      </c>
      <c r="Z93" s="42">
        <f>X93/$G93</f>
        <v>1.5542938254080907</v>
      </c>
      <c r="AA93" s="35"/>
      <c r="AB93" s="35"/>
      <c r="AC93" s="35"/>
      <c r="AD93" s="39">
        <v>1</v>
      </c>
      <c r="AE93" s="40">
        <v>1</v>
      </c>
      <c r="AF93" s="33">
        <v>4377</v>
      </c>
      <c r="AG93" s="37">
        <f>AF93*AD93</f>
        <v>4377</v>
      </c>
      <c r="AH93" s="35">
        <f>AF93/$G93</f>
        <v>15.532292405961675</v>
      </c>
      <c r="AI93" s="36"/>
      <c r="AJ93" s="33">
        <v>588</v>
      </c>
      <c r="AK93" s="37">
        <f>AJ93*$I93</f>
        <v>588</v>
      </c>
      <c r="AL93" s="35">
        <f>AJ93/$G93</f>
        <v>2.0865862313697656</v>
      </c>
      <c r="AM93" s="36"/>
      <c r="AN93" s="36">
        <f>AG93/AK93</f>
        <v>7.4438775510204085</v>
      </c>
      <c r="AO93" s="43">
        <f>(AG93-K93)/K93</f>
        <v>88.3265306122449</v>
      </c>
      <c r="AP93" s="44">
        <v>1</v>
      </c>
      <c r="AQ93" s="45">
        <v>1</v>
      </c>
      <c r="AR93" s="27">
        <v>4951</v>
      </c>
      <c r="AS93" s="46">
        <f>AR93*$H93</f>
        <v>4951</v>
      </c>
      <c r="AT93" s="47">
        <f>AR93/$G93</f>
        <v>17.56919801277502</v>
      </c>
      <c r="AU93" s="48"/>
      <c r="AV93" s="27">
        <v>744</v>
      </c>
      <c r="AW93" s="46">
        <f>AV93*$AQ93</f>
        <v>744</v>
      </c>
      <c r="AX93" s="47">
        <f>AV93/$G93</f>
        <v>2.6401703335699076</v>
      </c>
      <c r="AY93" s="49"/>
      <c r="AZ93"/>
      <c r="BA93"/>
      <c r="BB93"/>
    </row>
    <row r="94" spans="1:54" s="27" customFormat="1" ht="15.75">
      <c r="A94" s="50"/>
      <c r="C94" s="27" t="s">
        <v>52</v>
      </c>
      <c r="D94" s="28">
        <v>568</v>
      </c>
      <c r="E94" s="29">
        <v>10815990</v>
      </c>
      <c r="F94" s="30"/>
      <c r="G94" s="29">
        <v>248.3</v>
      </c>
      <c r="H94" s="31">
        <v>1</v>
      </c>
      <c r="I94" s="32">
        <v>1</v>
      </c>
      <c r="J94" s="33">
        <v>82</v>
      </c>
      <c r="K94" s="34">
        <f>J94*$H94</f>
        <v>82</v>
      </c>
      <c r="L94" s="35">
        <f>J94/$G94</f>
        <v>0.3302456705598067</v>
      </c>
      <c r="M94" s="36"/>
      <c r="N94" s="33">
        <v>65</v>
      </c>
      <c r="O94" s="37">
        <f>N94*$I94</f>
        <v>65</v>
      </c>
      <c r="P94" s="35"/>
      <c r="Q94" s="38"/>
      <c r="R94" s="39">
        <v>1</v>
      </c>
      <c r="S94" s="40">
        <v>1</v>
      </c>
      <c r="T94" s="33">
        <v>1780</v>
      </c>
      <c r="U94" s="37">
        <f>T94*R94</f>
        <v>1780</v>
      </c>
      <c r="V94" s="35">
        <f>T94/$G94</f>
        <v>7.168747482883608</v>
      </c>
      <c r="W94" s="35"/>
      <c r="X94" s="41">
        <v>65</v>
      </c>
      <c r="Y94" s="37">
        <f>X94*S94</f>
        <v>65</v>
      </c>
      <c r="Z94" s="42">
        <f>X94/$G94</f>
        <v>0.2617801047120419</v>
      </c>
      <c r="AA94" s="35"/>
      <c r="AB94" s="35"/>
      <c r="AC94" s="35"/>
      <c r="AD94" s="39">
        <v>1</v>
      </c>
      <c r="AE94" s="40">
        <v>1</v>
      </c>
      <c r="AF94" s="33">
        <v>4425</v>
      </c>
      <c r="AG94" s="37">
        <f>AF94*AD94</f>
        <v>4425</v>
      </c>
      <c r="AH94" s="35">
        <f>AF94/$G94</f>
        <v>17.821184051550542</v>
      </c>
      <c r="AI94" s="36"/>
      <c r="AJ94" s="33">
        <v>65</v>
      </c>
      <c r="AK94" s="37">
        <f>AJ94*$I94</f>
        <v>65</v>
      </c>
      <c r="AL94" s="35">
        <f>AJ94/$G94</f>
        <v>0.2617801047120419</v>
      </c>
      <c r="AM94" s="36"/>
      <c r="AN94" s="36">
        <f>AG94/AK94</f>
        <v>68.07692307692308</v>
      </c>
      <c r="AO94" s="43">
        <f>(AG94-K94)/K94</f>
        <v>52.96341463414634</v>
      </c>
      <c r="AP94" s="44">
        <v>1</v>
      </c>
      <c r="AQ94" s="45">
        <v>1</v>
      </c>
      <c r="AR94" s="27">
        <v>4838</v>
      </c>
      <c r="AS94" s="46">
        <f>AR94*$H94</f>
        <v>4838</v>
      </c>
      <c r="AT94" s="47">
        <f>AR94/$G94</f>
        <v>19.484494563028594</v>
      </c>
      <c r="AU94" s="48"/>
      <c r="AV94" s="27">
        <v>432</v>
      </c>
      <c r="AW94" s="46">
        <f>AV94*$AQ94</f>
        <v>432</v>
      </c>
      <c r="AX94" s="47">
        <f>AV94/$G94</f>
        <v>1.7398308497784938</v>
      </c>
      <c r="AY94" s="49"/>
      <c r="AZ94"/>
      <c r="BA94"/>
      <c r="BB94"/>
    </row>
    <row r="95" spans="1:54" s="27" customFormat="1" ht="15.75">
      <c r="A95" s="50"/>
      <c r="C95" s="27" t="s">
        <v>52</v>
      </c>
      <c r="D95" s="28">
        <v>572</v>
      </c>
      <c r="E95" s="29">
        <v>8462087</v>
      </c>
      <c r="F95" s="30"/>
      <c r="G95" s="29">
        <v>194.3</v>
      </c>
      <c r="H95" s="31">
        <v>1</v>
      </c>
      <c r="I95" s="32">
        <v>1</v>
      </c>
      <c r="J95" s="33">
        <v>4041</v>
      </c>
      <c r="K95" s="34">
        <f>J95*$H95</f>
        <v>4041</v>
      </c>
      <c r="L95" s="35">
        <f>J95/$G95</f>
        <v>20.797735460627894</v>
      </c>
      <c r="M95" s="36"/>
      <c r="N95" s="33">
        <v>0</v>
      </c>
      <c r="O95" s="37">
        <f>N95*$I95</f>
        <v>0</v>
      </c>
      <c r="P95" s="35"/>
      <c r="Q95" s="38"/>
      <c r="R95" s="39">
        <v>1</v>
      </c>
      <c r="S95" s="40">
        <v>1</v>
      </c>
      <c r="T95" s="51">
        <v>5130</v>
      </c>
      <c r="U95" s="37">
        <f>T95*R95</f>
        <v>5130</v>
      </c>
      <c r="V95" s="35">
        <f>T95/$G95</f>
        <v>26.40247040658775</v>
      </c>
      <c r="W95" s="35"/>
      <c r="X95" s="41">
        <v>0</v>
      </c>
      <c r="Y95" s="37">
        <f>X95*S95</f>
        <v>0</v>
      </c>
      <c r="Z95" s="42">
        <f>X95/$G95</f>
        <v>0</v>
      </c>
      <c r="AA95" s="35"/>
      <c r="AB95" s="35"/>
      <c r="AC95" s="35"/>
      <c r="AD95" s="39">
        <v>1</v>
      </c>
      <c r="AE95" s="40">
        <v>1</v>
      </c>
      <c r="AF95" s="33">
        <v>6229</v>
      </c>
      <c r="AG95" s="37">
        <f>AF95*AD95</f>
        <v>6229</v>
      </c>
      <c r="AH95" s="35">
        <f>AF95/$G95</f>
        <v>32.05867215645908</v>
      </c>
      <c r="AI95" s="36"/>
      <c r="AJ95" s="33">
        <v>162</v>
      </c>
      <c r="AK95" s="37">
        <f>AJ95*$I95</f>
        <v>162</v>
      </c>
      <c r="AL95" s="35">
        <f>AJ95/$G95</f>
        <v>0.833762223365929</v>
      </c>
      <c r="AM95" s="36"/>
      <c r="AN95" s="36">
        <f>AG95/AK95</f>
        <v>38.45061728395062</v>
      </c>
      <c r="AO95" s="43">
        <f>(AG95-K95)/K95</f>
        <v>0.5414501361049245</v>
      </c>
      <c r="AP95" s="44">
        <v>1</v>
      </c>
      <c r="AQ95" s="45">
        <v>1</v>
      </c>
      <c r="AR95" s="27">
        <v>6509</v>
      </c>
      <c r="AS95" s="46">
        <f>AR95*$H95</f>
        <v>6509</v>
      </c>
      <c r="AT95" s="47">
        <f>AR95/$G95</f>
        <v>33.49974266598044</v>
      </c>
      <c r="AU95" s="48"/>
      <c r="AV95" s="27">
        <v>162</v>
      </c>
      <c r="AW95" s="46">
        <f>AV95*$AQ95</f>
        <v>162</v>
      </c>
      <c r="AX95" s="47">
        <f>AV95/$G95</f>
        <v>0.833762223365929</v>
      </c>
      <c r="AY95" s="49"/>
      <c r="AZ95"/>
      <c r="BA95"/>
      <c r="BB95"/>
    </row>
    <row r="96" spans="1:54" s="27" customFormat="1" ht="15.75">
      <c r="A96" s="50"/>
      <c r="D96" s="28"/>
      <c r="E96" s="29"/>
      <c r="F96" s="30"/>
      <c r="G96" s="29"/>
      <c r="H96" s="52"/>
      <c r="I96" s="53"/>
      <c r="J96" s="33"/>
      <c r="K96" s="34"/>
      <c r="L96" s="35"/>
      <c r="M96" s="36"/>
      <c r="N96" s="33"/>
      <c r="O96" s="37"/>
      <c r="P96" s="35"/>
      <c r="Q96" s="38"/>
      <c r="R96" s="54"/>
      <c r="S96" s="55"/>
      <c r="T96" s="33"/>
      <c r="U96" s="35"/>
      <c r="V96" s="35"/>
      <c r="W96" s="35"/>
      <c r="X96" s="41"/>
      <c r="Y96" s="35"/>
      <c r="Z96" s="35"/>
      <c r="AA96" s="35"/>
      <c r="AB96" s="35"/>
      <c r="AC96" s="35"/>
      <c r="AD96" s="54"/>
      <c r="AE96" s="55"/>
      <c r="AF96" s="33"/>
      <c r="AG96" s="37"/>
      <c r="AH96" s="35"/>
      <c r="AI96" s="36"/>
      <c r="AJ96" s="33"/>
      <c r="AK96" s="37"/>
      <c r="AL96" s="35"/>
      <c r="AM96" s="36"/>
      <c r="AN96" s="36"/>
      <c r="AO96" s="43"/>
      <c r="AP96" s="56"/>
      <c r="AQ96" s="57"/>
      <c r="AS96" s="46"/>
      <c r="AT96" s="47"/>
      <c r="AU96" s="48"/>
      <c r="AW96" s="46"/>
      <c r="AX96" s="47"/>
      <c r="AY96" s="49"/>
      <c r="AZ96"/>
      <c r="BA96"/>
      <c r="BB96"/>
    </row>
    <row r="97" spans="1:51" s="59" customFormat="1" ht="15.75">
      <c r="A97" s="58"/>
      <c r="B97" s="59" t="s">
        <v>77</v>
      </c>
      <c r="D97" s="60"/>
      <c r="F97" s="61">
        <f>$G97/640</f>
        <v>1.6675</v>
      </c>
      <c r="G97" s="59">
        <f>SUM(G92:G95)</f>
        <v>1067.2</v>
      </c>
      <c r="H97" s="62"/>
      <c r="I97" s="63"/>
      <c r="J97" s="64">
        <f>SUM(J92:J95)</f>
        <v>4438</v>
      </c>
      <c r="K97" s="65"/>
      <c r="L97" s="66">
        <f>J97/$G97</f>
        <v>4.158545727136431</v>
      </c>
      <c r="M97" s="67"/>
      <c r="N97" s="64">
        <f>SUM(N92:N95)</f>
        <v>1353</v>
      </c>
      <c r="O97" s="65"/>
      <c r="P97" s="66">
        <f>N97/$G97</f>
        <v>1.2678035982008995</v>
      </c>
      <c r="Q97" s="68">
        <f>O97/G99</f>
        <v>0</v>
      </c>
      <c r="R97" s="69"/>
      <c r="S97" s="70"/>
      <c r="T97" s="71">
        <f>SUM(T92:T96)</f>
        <v>7840</v>
      </c>
      <c r="U97" s="72">
        <f>SUM(U92:U96)</f>
        <v>7840</v>
      </c>
      <c r="V97" s="71">
        <f>SUM(V92:V96)</f>
        <v>36.3138488176684</v>
      </c>
      <c r="W97" s="67">
        <f>U97/$G99</f>
        <v>5.258215962441315</v>
      </c>
      <c r="X97" s="71">
        <f>SUM(X92:X96)</f>
        <v>1407</v>
      </c>
      <c r="Y97" s="71">
        <f>SUM(Y92:Y95)</f>
        <v>1407</v>
      </c>
      <c r="Z97" s="66">
        <f>X97/G97</f>
        <v>1.3184032983508245</v>
      </c>
      <c r="AA97" s="67">
        <f>Y97/G99</f>
        <v>0.9436619718309859</v>
      </c>
      <c r="AB97" s="66"/>
      <c r="AC97" s="66"/>
      <c r="AD97" s="69"/>
      <c r="AE97" s="70"/>
      <c r="AF97" s="64">
        <f>SUM(AF92:AF95)</f>
        <v>19710</v>
      </c>
      <c r="AG97" s="65">
        <f>SUM(AG92:AG96)</f>
        <v>19710</v>
      </c>
      <c r="AH97" s="66">
        <f>AF97/$G97</f>
        <v>18.468890554722638</v>
      </c>
      <c r="AI97" s="67">
        <f>AG97/$G99</f>
        <v>13.219315895372233</v>
      </c>
      <c r="AJ97" s="64">
        <f>SUM(AJ92:AJ95)</f>
        <v>1875</v>
      </c>
      <c r="AK97" s="65"/>
      <c r="AL97" s="66">
        <f>AJ97/$G97</f>
        <v>1.7569340329835081</v>
      </c>
      <c r="AM97" s="67">
        <f>AK97/$G99</f>
        <v>0</v>
      </c>
      <c r="AN97" s="67"/>
      <c r="AO97" s="73"/>
      <c r="AP97" s="74"/>
      <c r="AQ97" s="75"/>
      <c r="AR97" s="59">
        <f>SUM(AR92:AR95)</f>
        <v>21537</v>
      </c>
      <c r="AS97" s="76">
        <f>SUM(AS92:AS96)</f>
        <v>21537</v>
      </c>
      <c r="AT97" s="61">
        <f>AR97/$G97</f>
        <v>20.180847076461767</v>
      </c>
      <c r="AU97" s="77">
        <f>AS97/$G99</f>
        <v>14.44466800804829</v>
      </c>
      <c r="AV97" s="59">
        <f>SUM(AV92:AV95)</f>
        <v>2398</v>
      </c>
      <c r="AW97" s="76">
        <f>SUM(AW92:AW96)</f>
        <v>2398</v>
      </c>
      <c r="AX97" s="61">
        <f>AV97/$G97</f>
        <v>2.247001499250375</v>
      </c>
      <c r="AY97" s="78">
        <f>AW97/$G99</f>
        <v>1.608316566063045</v>
      </c>
    </row>
    <row r="98" spans="1:54" s="27" customFormat="1" ht="15.75">
      <c r="A98" s="50"/>
      <c r="D98" s="28"/>
      <c r="E98" s="29"/>
      <c r="F98" s="30"/>
      <c r="G98" s="29"/>
      <c r="H98" s="52"/>
      <c r="I98" s="53"/>
      <c r="J98" s="33"/>
      <c r="K98" s="34"/>
      <c r="L98" s="35"/>
      <c r="M98" s="36"/>
      <c r="N98" s="33"/>
      <c r="O98" s="37"/>
      <c r="P98" s="35"/>
      <c r="Q98" s="38"/>
      <c r="R98" s="54"/>
      <c r="S98" s="55"/>
      <c r="T98" s="33"/>
      <c r="U98" s="35"/>
      <c r="V98" s="35"/>
      <c r="W98" s="35"/>
      <c r="X98" s="41"/>
      <c r="Y98" s="35"/>
      <c r="Z98" s="35"/>
      <c r="AA98" s="35"/>
      <c r="AB98" s="35"/>
      <c r="AC98" s="35"/>
      <c r="AD98" s="54"/>
      <c r="AE98" s="55"/>
      <c r="AF98" s="33"/>
      <c r="AG98" s="37"/>
      <c r="AH98" s="35"/>
      <c r="AI98" s="36"/>
      <c r="AJ98" s="33"/>
      <c r="AK98" s="37"/>
      <c r="AL98" s="35"/>
      <c r="AM98" s="36"/>
      <c r="AN98" s="36"/>
      <c r="AO98" s="43"/>
      <c r="AP98" s="56"/>
      <c r="AQ98" s="57"/>
      <c r="AS98" s="46"/>
      <c r="AT98" s="47"/>
      <c r="AU98" s="36"/>
      <c r="AW98" s="46"/>
      <c r="AX98" s="47"/>
      <c r="AY98" s="49"/>
      <c r="AZ98"/>
      <c r="BA98"/>
      <c r="BB98"/>
    </row>
    <row r="99" spans="1:51" s="26" customFormat="1" ht="15.75">
      <c r="A99" s="50"/>
      <c r="B99" s="26" t="s">
        <v>78</v>
      </c>
      <c r="D99" s="79"/>
      <c r="E99" s="80"/>
      <c r="F99" s="81">
        <v>2.3</v>
      </c>
      <c r="G99" s="80">
        <v>1491</v>
      </c>
      <c r="H99" s="82"/>
      <c r="I99" s="83"/>
      <c r="K99" s="84">
        <v>10900</v>
      </c>
      <c r="L99" s="85">
        <v>7.4</v>
      </c>
      <c r="M99" s="85"/>
      <c r="N99" s="84">
        <v>1451</v>
      </c>
      <c r="O99" s="86"/>
      <c r="P99" s="85">
        <v>1</v>
      </c>
      <c r="Q99" s="87"/>
      <c r="R99" s="88"/>
      <c r="S99" s="89"/>
      <c r="U99" s="85"/>
      <c r="V99" s="85"/>
      <c r="W99" s="85"/>
      <c r="X99" s="86"/>
      <c r="Y99" s="85"/>
      <c r="Z99" s="85"/>
      <c r="AA99" s="85"/>
      <c r="AB99" s="85"/>
      <c r="AC99" s="85"/>
      <c r="AD99" s="88"/>
      <c r="AE99" s="89"/>
      <c r="AG99" s="84">
        <v>23421</v>
      </c>
      <c r="AI99" s="85">
        <v>15.7</v>
      </c>
      <c r="AJ99" s="84">
        <v>1881</v>
      </c>
      <c r="AK99" s="86"/>
      <c r="AM99" s="85">
        <v>1.3</v>
      </c>
      <c r="AN99" s="85">
        <v>12.5</v>
      </c>
      <c r="AO99" s="90">
        <v>1.15</v>
      </c>
      <c r="AP99" s="91"/>
      <c r="AQ99" s="82"/>
      <c r="AT99" s="92"/>
      <c r="AU99" s="92"/>
      <c r="AX99" s="92"/>
      <c r="AY99" s="93"/>
    </row>
    <row r="100" spans="1:54" s="27" customFormat="1" ht="16.5" thickBot="1">
      <c r="A100" s="50"/>
      <c r="D100" s="28"/>
      <c r="E100" s="29"/>
      <c r="F100" s="30"/>
      <c r="G100" s="29"/>
      <c r="H100" s="52"/>
      <c r="I100" s="53"/>
      <c r="J100" s="33"/>
      <c r="K100" s="34"/>
      <c r="L100" s="35"/>
      <c r="M100" s="36"/>
      <c r="N100" s="33"/>
      <c r="O100" s="37"/>
      <c r="P100" s="35"/>
      <c r="Q100" s="38"/>
      <c r="R100" s="54"/>
      <c r="S100" s="55"/>
      <c r="T100" s="33"/>
      <c r="U100" s="35"/>
      <c r="V100" s="35"/>
      <c r="W100" s="35"/>
      <c r="X100" s="41"/>
      <c r="Y100" s="35"/>
      <c r="Z100" s="35"/>
      <c r="AA100" s="35"/>
      <c r="AB100" s="35"/>
      <c r="AC100" s="35"/>
      <c r="AD100" s="54"/>
      <c r="AE100" s="55"/>
      <c r="AF100" s="33"/>
      <c r="AG100" s="37"/>
      <c r="AH100" s="35"/>
      <c r="AI100" s="36"/>
      <c r="AJ100" s="33"/>
      <c r="AK100" s="37"/>
      <c r="AL100" s="35"/>
      <c r="AM100" s="36"/>
      <c r="AN100" s="36"/>
      <c r="AO100" s="43"/>
      <c r="AP100" s="56"/>
      <c r="AQ100" s="57"/>
      <c r="AS100" s="46"/>
      <c r="AT100" s="47"/>
      <c r="AU100" s="48"/>
      <c r="AW100" s="46"/>
      <c r="AX100" s="47"/>
      <c r="AY100" s="49"/>
      <c r="AZ100"/>
      <c r="BA100"/>
      <c r="BB100"/>
    </row>
    <row r="101" spans="1:54" s="145" customFormat="1" ht="16.5" thickTop="1">
      <c r="A101" s="118"/>
      <c r="D101" s="146"/>
      <c r="E101" s="147"/>
      <c r="F101" s="148"/>
      <c r="G101" s="147"/>
      <c r="H101" s="149"/>
      <c r="I101" s="149"/>
      <c r="K101" s="150"/>
      <c r="L101" s="151"/>
      <c r="M101" s="152"/>
      <c r="O101" s="153"/>
      <c r="P101" s="151"/>
      <c r="Q101" s="154"/>
      <c r="R101" s="155"/>
      <c r="S101" s="156"/>
      <c r="U101" s="151"/>
      <c r="V101" s="151"/>
      <c r="W101" s="151"/>
      <c r="X101" s="157"/>
      <c r="Y101" s="151"/>
      <c r="Z101" s="151"/>
      <c r="AA101" s="151"/>
      <c r="AB101" s="151"/>
      <c r="AC101" s="151"/>
      <c r="AD101" s="155"/>
      <c r="AE101" s="156"/>
      <c r="AG101" s="153"/>
      <c r="AH101" s="151"/>
      <c r="AI101" s="152"/>
      <c r="AK101" s="153"/>
      <c r="AL101" s="151"/>
      <c r="AM101" s="152"/>
      <c r="AN101" s="152"/>
      <c r="AO101" s="158"/>
      <c r="AP101" s="159"/>
      <c r="AQ101" s="160"/>
      <c r="AS101" s="161"/>
      <c r="AT101" s="151"/>
      <c r="AU101" s="152"/>
      <c r="AW101" s="161"/>
      <c r="AX101" s="151"/>
      <c r="AY101" s="162"/>
      <c r="AZ101" s="94"/>
      <c r="BA101" s="94"/>
      <c r="BB101" s="94"/>
    </row>
    <row r="102" spans="1:54" s="27" customFormat="1" ht="15.75">
      <c r="A102" s="50"/>
      <c r="D102" s="28"/>
      <c r="E102" s="29"/>
      <c r="F102" s="30"/>
      <c r="G102" s="29"/>
      <c r="H102" s="52"/>
      <c r="I102" s="53"/>
      <c r="J102" s="33"/>
      <c r="K102" s="34"/>
      <c r="L102" s="35"/>
      <c r="M102" s="36"/>
      <c r="N102" s="33"/>
      <c r="O102" s="37"/>
      <c r="P102" s="35"/>
      <c r="Q102" s="38"/>
      <c r="R102" s="54"/>
      <c r="S102" s="55"/>
      <c r="T102" s="33"/>
      <c r="U102" s="35"/>
      <c r="V102" s="35"/>
      <c r="W102" s="35"/>
      <c r="X102" s="41"/>
      <c r="Y102" s="35"/>
      <c r="Z102" s="35"/>
      <c r="AA102" s="35"/>
      <c r="AB102" s="35"/>
      <c r="AC102" s="35"/>
      <c r="AD102" s="54"/>
      <c r="AE102" s="55"/>
      <c r="AF102" s="33"/>
      <c r="AG102" s="37"/>
      <c r="AH102" s="35"/>
      <c r="AI102" s="36"/>
      <c r="AJ102" s="33"/>
      <c r="AK102" s="37"/>
      <c r="AL102" s="35"/>
      <c r="AM102" s="36"/>
      <c r="AN102" s="36"/>
      <c r="AO102" s="43"/>
      <c r="AP102" s="56"/>
      <c r="AQ102" s="57"/>
      <c r="AS102" s="46"/>
      <c r="AT102" s="47"/>
      <c r="AU102" s="48"/>
      <c r="AW102" s="46"/>
      <c r="AX102" s="47"/>
      <c r="AY102" s="49"/>
      <c r="AZ102"/>
      <c r="BA102"/>
      <c r="BB102"/>
    </row>
    <row r="103" spans="1:54" s="27" customFormat="1" ht="15.75">
      <c r="A103" s="25">
        <v>42</v>
      </c>
      <c r="B103" s="26" t="s">
        <v>79</v>
      </c>
      <c r="C103" s="27" t="s">
        <v>52</v>
      </c>
      <c r="D103" s="28">
        <v>544</v>
      </c>
      <c r="E103" s="29">
        <v>26931180</v>
      </c>
      <c r="F103" s="30"/>
      <c r="G103" s="29">
        <v>618.3</v>
      </c>
      <c r="H103" s="31">
        <v>1</v>
      </c>
      <c r="I103" s="32">
        <v>1</v>
      </c>
      <c r="J103" s="33">
        <v>8228</v>
      </c>
      <c r="K103" s="34">
        <f>J103*$H103</f>
        <v>8228</v>
      </c>
      <c r="L103" s="35">
        <f>J103/$G103</f>
        <v>13.307455927543264</v>
      </c>
      <c r="M103" s="36" t="e">
        <f>K103/#REF!</f>
        <v>#REF!</v>
      </c>
      <c r="N103" s="33">
        <v>1808</v>
      </c>
      <c r="O103" s="37">
        <f>N103*$I103</f>
        <v>1808</v>
      </c>
      <c r="P103" s="35"/>
      <c r="Q103" s="38"/>
      <c r="R103" s="39">
        <v>1</v>
      </c>
      <c r="S103" s="40">
        <v>1</v>
      </c>
      <c r="T103" s="33">
        <v>7950</v>
      </c>
      <c r="U103" s="37">
        <f>T103*R103</f>
        <v>7950</v>
      </c>
      <c r="V103" s="35">
        <f>T103/$G103</f>
        <v>12.857836001940806</v>
      </c>
      <c r="W103" s="35"/>
      <c r="X103" s="41">
        <v>2094</v>
      </c>
      <c r="Y103" s="37">
        <f>X103*S103</f>
        <v>2094</v>
      </c>
      <c r="Z103" s="42">
        <f>X103/$G103</f>
        <v>3.386705482775352</v>
      </c>
      <c r="AA103" s="35"/>
      <c r="AB103" s="35"/>
      <c r="AC103" s="35"/>
      <c r="AD103" s="39">
        <v>1</v>
      </c>
      <c r="AE103" s="40">
        <v>1</v>
      </c>
      <c r="AF103" s="33">
        <v>8562</v>
      </c>
      <c r="AG103" s="37">
        <f>AF103*AD103</f>
        <v>8562</v>
      </c>
      <c r="AH103" s="35">
        <f>AF103/$G103</f>
        <v>13.847646773410967</v>
      </c>
      <c r="AI103" s="36" t="e">
        <f>AG103/#REF!</f>
        <v>#REF!</v>
      </c>
      <c r="AJ103" s="33">
        <v>3959</v>
      </c>
      <c r="AK103" s="37"/>
      <c r="AL103" s="35"/>
      <c r="AM103" s="36"/>
      <c r="AN103" s="36"/>
      <c r="AO103" s="43"/>
      <c r="AP103" s="44"/>
      <c r="AQ103" s="177"/>
      <c r="AR103" s="27">
        <v>8825</v>
      </c>
      <c r="AS103" s="46">
        <f>AR103*$H103</f>
        <v>8825</v>
      </c>
      <c r="AT103" s="47">
        <f>AR103/$G103</f>
        <v>14.273006631085234</v>
      </c>
      <c r="AU103" s="48"/>
      <c r="AV103" s="27">
        <v>4684</v>
      </c>
      <c r="AW103" s="46">
        <f>AV103*$AQ103</f>
        <v>0</v>
      </c>
      <c r="AX103" s="47">
        <f>AV103/$G103</f>
        <v>7.57561054504286</v>
      </c>
      <c r="AY103" s="49" t="e">
        <f>AW103/#REF!</f>
        <v>#REF!</v>
      </c>
      <c r="AZ103"/>
      <c r="BA103"/>
      <c r="BB103"/>
    </row>
    <row r="104" spans="1:54" s="27" customFormat="1" ht="15.75">
      <c r="A104" s="50"/>
      <c r="D104" s="28"/>
      <c r="E104" s="29"/>
      <c r="F104" s="30"/>
      <c r="G104" s="29"/>
      <c r="H104" s="52"/>
      <c r="I104" s="53"/>
      <c r="J104" s="33"/>
      <c r="K104" s="34"/>
      <c r="L104" s="35"/>
      <c r="M104" s="36"/>
      <c r="N104" s="33"/>
      <c r="O104" s="37"/>
      <c r="P104" s="35"/>
      <c r="Q104" s="38"/>
      <c r="R104" s="54"/>
      <c r="S104" s="55"/>
      <c r="T104" s="33"/>
      <c r="U104" s="35"/>
      <c r="V104" s="35"/>
      <c r="W104" s="35"/>
      <c r="X104" s="41"/>
      <c r="Y104" s="35"/>
      <c r="Z104" s="35"/>
      <c r="AA104" s="35"/>
      <c r="AB104" s="35"/>
      <c r="AC104" s="35"/>
      <c r="AD104" s="54"/>
      <c r="AE104" s="55"/>
      <c r="AF104" s="33"/>
      <c r="AG104" s="37"/>
      <c r="AH104" s="35"/>
      <c r="AI104" s="36"/>
      <c r="AJ104" s="33"/>
      <c r="AK104" s="37"/>
      <c r="AL104" s="35"/>
      <c r="AM104" s="36"/>
      <c r="AN104" s="36"/>
      <c r="AO104" s="43"/>
      <c r="AP104" s="56"/>
      <c r="AQ104" s="57"/>
      <c r="AS104" s="46"/>
      <c r="AT104" s="47"/>
      <c r="AU104" s="48"/>
      <c r="AW104" s="46"/>
      <c r="AX104" s="47"/>
      <c r="AY104" s="49"/>
      <c r="AZ104"/>
      <c r="BA104"/>
      <c r="BB104"/>
    </row>
    <row r="105" spans="1:51" s="59" customFormat="1" ht="15.75">
      <c r="A105" s="58"/>
      <c r="B105" s="59" t="s">
        <v>77</v>
      </c>
      <c r="D105" s="60"/>
      <c r="F105" s="61">
        <f>$G105/640</f>
        <v>0.96609375</v>
      </c>
      <c r="G105" s="59">
        <f>SUM(G103)</f>
        <v>618.3</v>
      </c>
      <c r="H105" s="62"/>
      <c r="I105" s="63"/>
      <c r="J105" s="64">
        <f>SUM(J103)</f>
        <v>8228</v>
      </c>
      <c r="K105" s="65"/>
      <c r="L105" s="66">
        <f>J105/$G105</f>
        <v>13.307455927543264</v>
      </c>
      <c r="M105" s="67"/>
      <c r="N105" s="64">
        <f>SUM(N103)</f>
        <v>1808</v>
      </c>
      <c r="O105" s="65"/>
      <c r="P105" s="66">
        <f>N105/$G105</f>
        <v>2.924146854277859</v>
      </c>
      <c r="Q105" s="68">
        <f>O105/G107</f>
        <v>0</v>
      </c>
      <c r="R105" s="69"/>
      <c r="S105" s="70"/>
      <c r="T105" s="71">
        <f>SUM(T103:T104)</f>
        <v>7950</v>
      </c>
      <c r="U105" s="72">
        <f>SUM(U103:U104)</f>
        <v>7950</v>
      </c>
      <c r="V105" s="71">
        <f>SUM(V103:V104)</f>
        <v>12.857836001940806</v>
      </c>
      <c r="W105" s="67">
        <f>U105/$G107</f>
        <v>6.324582338902148</v>
      </c>
      <c r="X105" s="71">
        <f>SUM(X103:X104)</f>
        <v>2094</v>
      </c>
      <c r="Y105" s="66"/>
      <c r="Z105" s="66">
        <f>X105/G105</f>
        <v>3.386705482775352</v>
      </c>
      <c r="AA105" s="67">
        <f>Y105/G107</f>
        <v>0</v>
      </c>
      <c r="AB105" s="66"/>
      <c r="AC105" s="66"/>
      <c r="AD105" s="69"/>
      <c r="AE105" s="70"/>
      <c r="AF105" s="64">
        <f>SUM(AF103)</f>
        <v>8562</v>
      </c>
      <c r="AG105" s="65">
        <f>SUM(AG103:AG104)</f>
        <v>8562</v>
      </c>
      <c r="AH105" s="66">
        <f>AF105/$G105</f>
        <v>13.847646773410967</v>
      </c>
      <c r="AI105" s="67">
        <f>AG105/$G107</f>
        <v>6.81145584725537</v>
      </c>
      <c r="AJ105" s="64">
        <f>SUM(AJ103)</f>
        <v>3959</v>
      </c>
      <c r="AK105" s="65"/>
      <c r="AL105" s="66">
        <f>AJ105/$G105</f>
        <v>6.403040595180333</v>
      </c>
      <c r="AM105" s="67">
        <f>AK105/$G107</f>
        <v>0</v>
      </c>
      <c r="AN105" s="67"/>
      <c r="AO105" s="73"/>
      <c r="AP105" s="74"/>
      <c r="AQ105" s="75"/>
      <c r="AR105" s="59">
        <f>SUM(AR103)</f>
        <v>8825</v>
      </c>
      <c r="AS105" s="76">
        <f>SUM(AS103:AS104)</f>
        <v>8825</v>
      </c>
      <c r="AT105" s="61">
        <f>AR105/$G105</f>
        <v>14.273006631085234</v>
      </c>
      <c r="AU105" s="77">
        <f>AS105/$G107</f>
        <v>7.020684168655529</v>
      </c>
      <c r="AV105" s="59">
        <f>SUM(AV103)</f>
        <v>4684</v>
      </c>
      <c r="AW105" s="76"/>
      <c r="AX105" s="61">
        <f>AV105/$G105</f>
        <v>7.57561054504286</v>
      </c>
      <c r="AY105" s="78">
        <f>AW105/$G107</f>
        <v>0</v>
      </c>
    </row>
    <row r="106" spans="1:54" s="27" customFormat="1" ht="15.75">
      <c r="A106" s="50"/>
      <c r="D106" s="28"/>
      <c r="E106" s="29"/>
      <c r="F106" s="30"/>
      <c r="G106" s="29"/>
      <c r="H106" s="52"/>
      <c r="I106" s="53"/>
      <c r="J106" s="33"/>
      <c r="K106" s="34"/>
      <c r="L106" s="35"/>
      <c r="M106" s="36"/>
      <c r="N106" s="33"/>
      <c r="O106" s="37"/>
      <c r="P106" s="35"/>
      <c r="Q106" s="38"/>
      <c r="R106" s="54"/>
      <c r="S106" s="55"/>
      <c r="T106" s="33"/>
      <c r="U106" s="35"/>
      <c r="V106" s="35"/>
      <c r="W106" s="35"/>
      <c r="X106" s="41"/>
      <c r="Y106" s="35"/>
      <c r="Z106" s="35"/>
      <c r="AA106" s="35"/>
      <c r="AB106" s="35"/>
      <c r="AC106" s="35"/>
      <c r="AD106" s="54"/>
      <c r="AE106" s="55"/>
      <c r="AF106" s="33"/>
      <c r="AG106" s="37"/>
      <c r="AH106" s="35"/>
      <c r="AI106" s="36"/>
      <c r="AJ106" s="33"/>
      <c r="AK106" s="37"/>
      <c r="AL106" s="35"/>
      <c r="AM106" s="178"/>
      <c r="AN106" s="36"/>
      <c r="AO106" s="43"/>
      <c r="AP106" s="56"/>
      <c r="AQ106" s="57"/>
      <c r="AS106" s="46"/>
      <c r="AT106" s="47"/>
      <c r="AU106" s="36"/>
      <c r="AW106" s="46"/>
      <c r="AX106" s="47"/>
      <c r="AY106" s="49"/>
      <c r="AZ106"/>
      <c r="BA106"/>
      <c r="BB106"/>
    </row>
    <row r="107" spans="1:51" s="26" customFormat="1" ht="15.75">
      <c r="A107" s="50"/>
      <c r="B107" s="26" t="s">
        <v>78</v>
      </c>
      <c r="D107" s="79"/>
      <c r="E107" s="80"/>
      <c r="F107" s="81">
        <v>2</v>
      </c>
      <c r="G107" s="80">
        <v>1257</v>
      </c>
      <c r="H107" s="82"/>
      <c r="I107" s="83"/>
      <c r="K107" s="84">
        <v>11795</v>
      </c>
      <c r="L107" s="85">
        <v>9.4</v>
      </c>
      <c r="M107" s="85"/>
      <c r="N107" s="84">
        <v>3108</v>
      </c>
      <c r="O107" s="86"/>
      <c r="P107" s="85">
        <v>2.5</v>
      </c>
      <c r="Q107" s="87"/>
      <c r="R107" s="88"/>
      <c r="S107" s="89"/>
      <c r="U107" s="85"/>
      <c r="V107" s="85"/>
      <c r="W107" s="85"/>
      <c r="X107" s="86"/>
      <c r="Y107" s="85"/>
      <c r="Z107" s="85"/>
      <c r="AA107" s="85"/>
      <c r="AB107" s="85"/>
      <c r="AC107" s="85"/>
      <c r="AD107" s="88"/>
      <c r="AE107" s="89"/>
      <c r="AG107" s="84">
        <v>21547</v>
      </c>
      <c r="AI107" s="85">
        <v>17.1</v>
      </c>
      <c r="AJ107" s="84">
        <v>3918</v>
      </c>
      <c r="AK107" s="86"/>
      <c r="AM107" s="85">
        <v>3.1</v>
      </c>
      <c r="AN107" s="85">
        <v>5.5</v>
      </c>
      <c r="AO107" s="90">
        <v>0.827</v>
      </c>
      <c r="AP107" s="91"/>
      <c r="AQ107" s="82"/>
      <c r="AT107" s="92"/>
      <c r="AU107" s="92"/>
      <c r="AX107" s="92"/>
      <c r="AY107" s="93"/>
    </row>
    <row r="108" spans="1:54" s="27" customFormat="1" ht="16.5" thickBot="1">
      <c r="A108" s="50"/>
      <c r="D108" s="28"/>
      <c r="E108" s="29"/>
      <c r="F108" s="30"/>
      <c r="G108" s="29"/>
      <c r="H108" s="52"/>
      <c r="I108" s="53"/>
      <c r="J108" s="33"/>
      <c r="K108" s="34"/>
      <c r="L108" s="35"/>
      <c r="M108" s="36"/>
      <c r="N108" s="33"/>
      <c r="O108" s="37"/>
      <c r="P108" s="35"/>
      <c r="Q108" s="38"/>
      <c r="R108" s="54"/>
      <c r="S108" s="55"/>
      <c r="T108" s="33"/>
      <c r="U108" s="35"/>
      <c r="V108" s="35"/>
      <c r="W108" s="35"/>
      <c r="X108" s="41"/>
      <c r="Y108" s="35"/>
      <c r="Z108" s="35"/>
      <c r="AA108" s="35"/>
      <c r="AB108" s="35"/>
      <c r="AC108" s="35"/>
      <c r="AD108" s="54"/>
      <c r="AE108" s="55"/>
      <c r="AF108" s="33"/>
      <c r="AG108" s="37"/>
      <c r="AH108" s="35"/>
      <c r="AI108" s="36"/>
      <c r="AJ108" s="33"/>
      <c r="AK108" s="37"/>
      <c r="AL108" s="35"/>
      <c r="AM108" s="36"/>
      <c r="AN108" s="36"/>
      <c r="AO108" s="43"/>
      <c r="AP108" s="56"/>
      <c r="AQ108" s="57"/>
      <c r="AS108" s="46"/>
      <c r="AT108" s="47"/>
      <c r="AU108" s="48"/>
      <c r="AW108" s="46"/>
      <c r="AX108" s="47"/>
      <c r="AY108" s="49"/>
      <c r="AZ108"/>
      <c r="BA108"/>
      <c r="BB108"/>
    </row>
    <row r="109" spans="1:54" s="145" customFormat="1" ht="16.5" thickTop="1">
      <c r="A109" s="118"/>
      <c r="D109" s="146"/>
      <c r="E109" s="147"/>
      <c r="F109" s="148"/>
      <c r="G109" s="147"/>
      <c r="H109" s="149"/>
      <c r="I109" s="149"/>
      <c r="K109" s="150"/>
      <c r="L109" s="151"/>
      <c r="M109" s="152"/>
      <c r="O109" s="153"/>
      <c r="P109" s="151"/>
      <c r="Q109" s="154"/>
      <c r="R109" s="155"/>
      <c r="S109" s="156"/>
      <c r="U109" s="151"/>
      <c r="V109" s="151"/>
      <c r="W109" s="151"/>
      <c r="X109" s="157"/>
      <c r="Y109" s="151"/>
      <c r="Z109" s="151"/>
      <c r="AA109" s="151"/>
      <c r="AB109" s="151"/>
      <c r="AC109" s="151"/>
      <c r="AD109" s="155"/>
      <c r="AE109" s="156"/>
      <c r="AG109" s="153"/>
      <c r="AH109" s="151"/>
      <c r="AI109" s="152"/>
      <c r="AK109" s="153"/>
      <c r="AL109" s="151"/>
      <c r="AM109" s="152"/>
      <c r="AN109" s="152"/>
      <c r="AO109" s="158"/>
      <c r="AP109" s="159"/>
      <c r="AQ109" s="160"/>
      <c r="AS109" s="161"/>
      <c r="AT109" s="151"/>
      <c r="AU109" s="152"/>
      <c r="AW109" s="161"/>
      <c r="AX109" s="151"/>
      <c r="AY109" s="162"/>
      <c r="AZ109" s="94"/>
      <c r="BA109" s="94"/>
      <c r="BB109" s="94"/>
    </row>
    <row r="110" spans="1:54" s="27" customFormat="1" ht="15.75">
      <c r="A110" s="163">
        <v>43</v>
      </c>
      <c r="B110" s="26" t="s">
        <v>80</v>
      </c>
      <c r="C110" s="27" t="s">
        <v>52</v>
      </c>
      <c r="D110" s="28">
        <v>465</v>
      </c>
      <c r="E110" s="29">
        <v>49627600</v>
      </c>
      <c r="F110" s="30"/>
      <c r="G110" s="29">
        <v>1139.3</v>
      </c>
      <c r="H110" s="31">
        <v>1</v>
      </c>
      <c r="I110" s="32">
        <v>1</v>
      </c>
      <c r="J110" s="33">
        <v>6569</v>
      </c>
      <c r="K110" s="34">
        <f>J110*$H110</f>
        <v>6569</v>
      </c>
      <c r="L110" s="35">
        <f>J110/$G110</f>
        <v>5.765821118230493</v>
      </c>
      <c r="M110" s="36"/>
      <c r="N110" s="33">
        <v>787</v>
      </c>
      <c r="O110" s="37">
        <f>N110*$I110</f>
        <v>787</v>
      </c>
      <c r="P110" s="35"/>
      <c r="Q110" s="38"/>
      <c r="R110" s="39">
        <v>1</v>
      </c>
      <c r="S110" s="40">
        <v>1</v>
      </c>
      <c r="T110" s="33">
        <v>7343</v>
      </c>
      <c r="U110" s="37">
        <f>T110*R110</f>
        <v>7343</v>
      </c>
      <c r="V110" s="35">
        <f>T110/$G110</f>
        <v>6.445185640305451</v>
      </c>
      <c r="W110" s="35"/>
      <c r="X110" s="41">
        <v>789</v>
      </c>
      <c r="Y110" s="37">
        <f>X110*S110</f>
        <v>789</v>
      </c>
      <c r="Z110" s="42">
        <f>X110/$G110</f>
        <v>0.6925305011849382</v>
      </c>
      <c r="AA110" s="35"/>
      <c r="AB110" s="35"/>
      <c r="AC110" s="35"/>
      <c r="AD110" s="39">
        <v>1</v>
      </c>
      <c r="AE110" s="40">
        <v>1</v>
      </c>
      <c r="AF110" s="33">
        <v>10995</v>
      </c>
      <c r="AG110" s="37">
        <f>AF110*AD110</f>
        <v>10995</v>
      </c>
      <c r="AH110" s="35">
        <f>AF110/$G110</f>
        <v>9.650662687615203</v>
      </c>
      <c r="AI110" s="36"/>
      <c r="AJ110" s="33">
        <v>789</v>
      </c>
      <c r="AK110" s="37">
        <f>AJ110*$I110</f>
        <v>789</v>
      </c>
      <c r="AL110" s="35">
        <f>AJ110/$G110</f>
        <v>0.6925305011849382</v>
      </c>
      <c r="AM110" s="36"/>
      <c r="AN110" s="36">
        <f>AG110/AK110</f>
        <v>13.935361216730039</v>
      </c>
      <c r="AO110" s="43">
        <f>(AG110-K110)/K110</f>
        <v>0.6737707413609377</v>
      </c>
      <c r="AP110" s="44">
        <v>1</v>
      </c>
      <c r="AQ110" s="177">
        <v>1</v>
      </c>
      <c r="AR110" s="27">
        <v>11576</v>
      </c>
      <c r="AS110" s="46">
        <f>AR110*$H110</f>
        <v>11576</v>
      </c>
      <c r="AT110" s="47">
        <f>AR110/$G110</f>
        <v>10.160624945141754</v>
      </c>
      <c r="AU110" s="48"/>
      <c r="AV110" s="27">
        <v>887</v>
      </c>
      <c r="AW110" s="46">
        <f>AV110*$AQ110</f>
        <v>887</v>
      </c>
      <c r="AX110" s="47">
        <f>AV110/$G110</f>
        <v>0.7785482313701396</v>
      </c>
      <c r="AY110" s="49"/>
      <c r="AZ110"/>
      <c r="BA110"/>
      <c r="BB110"/>
    </row>
    <row r="111" spans="1:54" s="27" customFormat="1" ht="15.75">
      <c r="A111" s="50"/>
      <c r="C111" s="27" t="s">
        <v>52</v>
      </c>
      <c r="D111" s="28">
        <v>459</v>
      </c>
      <c r="E111" s="29">
        <v>16838330</v>
      </c>
      <c r="F111" s="30"/>
      <c r="G111" s="29">
        <v>386.6</v>
      </c>
      <c r="H111" s="164">
        <v>0</v>
      </c>
      <c r="I111" s="165">
        <v>0</v>
      </c>
      <c r="J111" s="33">
        <v>1905</v>
      </c>
      <c r="K111" s="34">
        <f>J111*$H111</f>
        <v>0</v>
      </c>
      <c r="L111" s="35">
        <f>J111/$G111</f>
        <v>4.927573719606828</v>
      </c>
      <c r="M111" s="36"/>
      <c r="N111" s="33">
        <v>3221</v>
      </c>
      <c r="O111" s="37">
        <f>N111*$I111</f>
        <v>0</v>
      </c>
      <c r="P111" s="35"/>
      <c r="Q111" s="38"/>
      <c r="R111" s="166">
        <v>0</v>
      </c>
      <c r="S111" s="165">
        <v>0</v>
      </c>
      <c r="T111" s="33">
        <v>1849</v>
      </c>
      <c r="U111" s="37">
        <f>T111*R111</f>
        <v>0</v>
      </c>
      <c r="V111" s="35">
        <f>T111/$G111</f>
        <v>4.782721158820486</v>
      </c>
      <c r="W111" s="35"/>
      <c r="X111" s="41">
        <v>3334</v>
      </c>
      <c r="Y111" s="37">
        <f>X111*S111</f>
        <v>0</v>
      </c>
      <c r="Z111" s="42">
        <f>X111/$G111</f>
        <v>8.623900672529746</v>
      </c>
      <c r="AA111" s="35"/>
      <c r="AB111" s="35"/>
      <c r="AC111" s="35"/>
      <c r="AD111" s="166">
        <v>0</v>
      </c>
      <c r="AE111" s="165">
        <v>0</v>
      </c>
      <c r="AF111" s="33">
        <v>2097</v>
      </c>
      <c r="AG111" s="37">
        <f>AF111*AD111</f>
        <v>0</v>
      </c>
      <c r="AH111" s="35">
        <f>AF111/$G111</f>
        <v>5.424211070874288</v>
      </c>
      <c r="AI111" s="36"/>
      <c r="AJ111" s="33">
        <v>3514</v>
      </c>
      <c r="AK111" s="37">
        <f>AJ111*$I111</f>
        <v>0</v>
      </c>
      <c r="AL111" s="35">
        <f>AJ111/$G111</f>
        <v>9.08949818934299</v>
      </c>
      <c r="AM111" s="36"/>
      <c r="AN111" s="36" t="e">
        <f>AG111/AK111</f>
        <v>#DIV/0!</v>
      </c>
      <c r="AO111" s="43" t="e">
        <f>(AG111-K111)/K111</f>
        <v>#DIV/0!</v>
      </c>
      <c r="AP111" s="179"/>
      <c r="AQ111" s="180"/>
      <c r="AR111" s="27">
        <v>2210</v>
      </c>
      <c r="AS111" s="46">
        <f>AR111*$H111</f>
        <v>0</v>
      </c>
      <c r="AT111" s="47">
        <f>AR111/$G111</f>
        <v>5.716502845318158</v>
      </c>
      <c r="AU111" s="48"/>
      <c r="AV111" s="27">
        <v>3708</v>
      </c>
      <c r="AW111" s="46">
        <f>AV111*$AQ111</f>
        <v>0</v>
      </c>
      <c r="AX111" s="47">
        <f>AV111/$G111</f>
        <v>9.591308846352819</v>
      </c>
      <c r="AY111" s="49"/>
      <c r="AZ111"/>
      <c r="BA111"/>
      <c r="BB111"/>
    </row>
    <row r="112" spans="1:54" s="27" customFormat="1" ht="15.75">
      <c r="A112" s="50"/>
      <c r="C112" s="27" t="s">
        <v>81</v>
      </c>
      <c r="D112" s="28">
        <v>781</v>
      </c>
      <c r="E112" s="29">
        <v>16113420</v>
      </c>
      <c r="F112" s="30"/>
      <c r="G112" s="29">
        <v>369.9</v>
      </c>
      <c r="H112" s="164">
        <v>0</v>
      </c>
      <c r="I112" s="165">
        <v>0</v>
      </c>
      <c r="J112" s="33">
        <v>127</v>
      </c>
      <c r="K112" s="34">
        <f>J112*$H112</f>
        <v>0</v>
      </c>
      <c r="L112" s="35">
        <f>J112/$G112</f>
        <v>0.3433360367666937</v>
      </c>
      <c r="M112" s="36"/>
      <c r="N112" s="33">
        <v>177</v>
      </c>
      <c r="O112" s="37">
        <f>N112*$I112</f>
        <v>0</v>
      </c>
      <c r="P112" s="35"/>
      <c r="Q112" s="38"/>
      <c r="R112" s="166">
        <v>0</v>
      </c>
      <c r="S112" s="165">
        <v>0</v>
      </c>
      <c r="T112" s="33">
        <v>121</v>
      </c>
      <c r="U112" s="37">
        <f>T112*R112</f>
        <v>0</v>
      </c>
      <c r="V112" s="35">
        <f>T112/$G112</f>
        <v>0.3271154366044877</v>
      </c>
      <c r="W112" s="35"/>
      <c r="X112" s="41">
        <v>179</v>
      </c>
      <c r="Y112" s="37">
        <f>X112*S112</f>
        <v>0</v>
      </c>
      <c r="Z112" s="42">
        <f>X112/$G112</f>
        <v>0.4839145715058124</v>
      </c>
      <c r="AA112" s="35"/>
      <c r="AB112" s="35"/>
      <c r="AC112" s="35"/>
      <c r="AD112" s="166">
        <v>0</v>
      </c>
      <c r="AE112" s="165">
        <v>0</v>
      </c>
      <c r="AF112" s="33">
        <v>140</v>
      </c>
      <c r="AG112" s="37">
        <f>AF112*AD112</f>
        <v>0</v>
      </c>
      <c r="AH112" s="35">
        <f>AF112/$G112</f>
        <v>0.3784806704514734</v>
      </c>
      <c r="AI112" s="36"/>
      <c r="AJ112" s="33">
        <v>181</v>
      </c>
      <c r="AK112" s="37">
        <f>AJ112*$I112</f>
        <v>0</v>
      </c>
      <c r="AL112" s="35">
        <f>AJ112/$G112</f>
        <v>0.4893214382265477</v>
      </c>
      <c r="AM112" s="36"/>
      <c r="AN112" s="36" t="e">
        <f>AG112/AK112</f>
        <v>#DIV/0!</v>
      </c>
      <c r="AO112" s="43" t="e">
        <f>(AG112-K112)/K112</f>
        <v>#DIV/0!</v>
      </c>
      <c r="AP112" s="179"/>
      <c r="AQ112" s="180"/>
      <c r="AR112" s="27">
        <v>152</v>
      </c>
      <c r="AS112" s="46">
        <f>AR112*$H112</f>
        <v>0</v>
      </c>
      <c r="AT112" s="47">
        <f>AR112/$G112</f>
        <v>0.4109218707758854</v>
      </c>
      <c r="AU112" s="48"/>
      <c r="AV112" s="27">
        <v>182</v>
      </c>
      <c r="AW112" s="46">
        <f>AV112*$AQ112</f>
        <v>0</v>
      </c>
      <c r="AX112" s="47">
        <f>AV112/$G112</f>
        <v>0.49202487158691544</v>
      </c>
      <c r="AY112" s="49"/>
      <c r="AZ112"/>
      <c r="BA112"/>
      <c r="BB112"/>
    </row>
    <row r="113" spans="1:54" s="27" customFormat="1" ht="15.75">
      <c r="A113" s="50"/>
      <c r="C113" s="27" t="s">
        <v>52</v>
      </c>
      <c r="D113" s="28">
        <v>458</v>
      </c>
      <c r="E113" s="29">
        <v>22147510</v>
      </c>
      <c r="F113" s="30"/>
      <c r="G113" s="29">
        <v>508.4</v>
      </c>
      <c r="H113" s="164">
        <v>0</v>
      </c>
      <c r="I113" s="165">
        <v>0</v>
      </c>
      <c r="J113" s="33">
        <v>769</v>
      </c>
      <c r="K113" s="34">
        <f>J113*$H113</f>
        <v>0</v>
      </c>
      <c r="L113" s="35">
        <f>J113/$G113</f>
        <v>1.512588512981904</v>
      </c>
      <c r="M113" s="36"/>
      <c r="N113" s="33">
        <v>2</v>
      </c>
      <c r="O113" s="37">
        <f>N113*$I113</f>
        <v>0</v>
      </c>
      <c r="P113" s="35"/>
      <c r="Q113" s="38"/>
      <c r="R113" s="166">
        <v>0</v>
      </c>
      <c r="S113" s="165">
        <v>0</v>
      </c>
      <c r="T113" s="51">
        <v>2716</v>
      </c>
      <c r="U113" s="37">
        <f>T113*R113</f>
        <v>0</v>
      </c>
      <c r="V113" s="35">
        <f>T113/$G113</f>
        <v>5.342250196695516</v>
      </c>
      <c r="W113" s="35"/>
      <c r="X113" s="41">
        <v>2</v>
      </c>
      <c r="Y113" s="37">
        <f>X113*S113</f>
        <v>0</v>
      </c>
      <c r="Z113" s="42">
        <f>X113/$G113</f>
        <v>0.003933910306845004</v>
      </c>
      <c r="AA113" s="35"/>
      <c r="AB113" s="35"/>
      <c r="AC113" s="35"/>
      <c r="AD113" s="166">
        <v>0</v>
      </c>
      <c r="AE113" s="165">
        <v>0</v>
      </c>
      <c r="AF113" s="33">
        <v>8442</v>
      </c>
      <c r="AG113" s="37">
        <f>AF113*AD113</f>
        <v>0</v>
      </c>
      <c r="AH113" s="35">
        <f>AF113/$G113</f>
        <v>16.605035405192762</v>
      </c>
      <c r="AI113" s="36"/>
      <c r="AJ113" s="33">
        <v>5</v>
      </c>
      <c r="AK113" s="37">
        <f>AJ113*$I113</f>
        <v>0</v>
      </c>
      <c r="AL113" s="35">
        <f>AJ113/$G113</f>
        <v>0.009834775767112511</v>
      </c>
      <c r="AM113" s="36"/>
      <c r="AN113" s="36" t="e">
        <f>AG113/AK113</f>
        <v>#DIV/0!</v>
      </c>
      <c r="AO113" s="43" t="e">
        <f>(AG113-K113)/K113</f>
        <v>#DIV/0!</v>
      </c>
      <c r="AP113" s="179"/>
      <c r="AQ113" s="180"/>
      <c r="AR113" s="27">
        <v>8443</v>
      </c>
      <c r="AS113" s="46">
        <f>AR113*$H113</f>
        <v>0</v>
      </c>
      <c r="AT113" s="47">
        <f>AR113/$G113</f>
        <v>16.607002360346186</v>
      </c>
      <c r="AU113" s="48"/>
      <c r="AV113" s="27">
        <v>5</v>
      </c>
      <c r="AW113" s="46">
        <f>AV113*$AQ113</f>
        <v>0</v>
      </c>
      <c r="AX113" s="47">
        <f>AV113/$G113</f>
        <v>0.009834775767112511</v>
      </c>
      <c r="AY113" s="49"/>
      <c r="AZ113"/>
      <c r="BA113"/>
      <c r="BB113"/>
    </row>
    <row r="114" spans="1:54" s="27" customFormat="1" ht="15.75">
      <c r="A114" s="50"/>
      <c r="C114" s="27" t="s">
        <v>81</v>
      </c>
      <c r="D114" s="28">
        <v>782</v>
      </c>
      <c r="E114" s="29">
        <v>18602100</v>
      </c>
      <c r="F114" s="30"/>
      <c r="G114" s="29">
        <v>427</v>
      </c>
      <c r="H114" s="164">
        <v>0</v>
      </c>
      <c r="I114" s="165">
        <v>0</v>
      </c>
      <c r="J114" s="33">
        <v>317</v>
      </c>
      <c r="K114" s="34">
        <f>J114*$H114</f>
        <v>0</v>
      </c>
      <c r="L114" s="35">
        <f>J114/$G114</f>
        <v>0.7423887587822015</v>
      </c>
      <c r="M114" s="36"/>
      <c r="N114" s="33">
        <v>399</v>
      </c>
      <c r="O114" s="37">
        <f>N114*$I114</f>
        <v>0</v>
      </c>
      <c r="P114" s="35"/>
      <c r="Q114" s="38"/>
      <c r="R114" s="166">
        <v>0</v>
      </c>
      <c r="S114" s="165">
        <v>0</v>
      </c>
      <c r="T114" s="51">
        <v>361</v>
      </c>
      <c r="U114" s="37">
        <f>T114*R114</f>
        <v>0</v>
      </c>
      <c r="V114" s="35">
        <f>T114/$G114</f>
        <v>0.8454332552693209</v>
      </c>
      <c r="W114" s="35"/>
      <c r="X114" s="41">
        <v>406</v>
      </c>
      <c r="Y114" s="37">
        <f>X114*S114</f>
        <v>0</v>
      </c>
      <c r="Z114" s="42">
        <f>X114/$G114</f>
        <v>0.9508196721311475</v>
      </c>
      <c r="AA114" s="35"/>
      <c r="AB114" s="35"/>
      <c r="AC114" s="35"/>
      <c r="AD114" s="166">
        <v>0</v>
      </c>
      <c r="AE114" s="165">
        <v>0</v>
      </c>
      <c r="AF114" s="33">
        <v>507</v>
      </c>
      <c r="AG114" s="37">
        <f>AF114*AD114</f>
        <v>0</v>
      </c>
      <c r="AH114" s="35">
        <f>AF114/$G114</f>
        <v>1.1873536299765808</v>
      </c>
      <c r="AI114" s="36"/>
      <c r="AJ114" s="33">
        <v>404</v>
      </c>
      <c r="AK114" s="37">
        <f>AJ114*$I114</f>
        <v>0</v>
      </c>
      <c r="AL114" s="35">
        <f>AJ114/$G114</f>
        <v>0.9461358313817331</v>
      </c>
      <c r="AM114" s="36"/>
      <c r="AN114" s="36" t="e">
        <f>AG114/AK114</f>
        <v>#DIV/0!</v>
      </c>
      <c r="AO114" s="43" t="e">
        <f>(AG114-K114)/K114</f>
        <v>#DIV/0!</v>
      </c>
      <c r="AP114" s="179"/>
      <c r="AQ114" s="180"/>
      <c r="AR114" s="27">
        <v>548</v>
      </c>
      <c r="AS114" s="46">
        <f>AR114*$H114</f>
        <v>0</v>
      </c>
      <c r="AT114" s="47">
        <f>AR114/$G114</f>
        <v>1.2833723653395785</v>
      </c>
      <c r="AU114" s="48"/>
      <c r="AV114" s="27">
        <v>407</v>
      </c>
      <c r="AW114" s="46">
        <f>AV114*$AQ114</f>
        <v>0</v>
      </c>
      <c r="AX114" s="47">
        <f>AV114/$G114</f>
        <v>0.9531615925058547</v>
      </c>
      <c r="AY114" s="49"/>
      <c r="AZ114"/>
      <c r="BA114"/>
      <c r="BB114"/>
    </row>
    <row r="115" spans="1:54" s="27" customFormat="1" ht="15.75">
      <c r="A115" s="50"/>
      <c r="D115" s="28"/>
      <c r="E115" s="29"/>
      <c r="F115" s="30"/>
      <c r="G115" s="29"/>
      <c r="H115" s="52"/>
      <c r="I115" s="53"/>
      <c r="J115" s="33"/>
      <c r="K115" s="34"/>
      <c r="L115" s="35"/>
      <c r="M115" s="36"/>
      <c r="N115" s="33"/>
      <c r="O115" s="37"/>
      <c r="P115" s="35"/>
      <c r="Q115" s="38"/>
      <c r="R115" s="54"/>
      <c r="S115" s="55"/>
      <c r="T115" s="33"/>
      <c r="U115" s="35"/>
      <c r="V115" s="35"/>
      <c r="W115" s="35"/>
      <c r="X115" s="41"/>
      <c r="Y115" s="35"/>
      <c r="Z115" s="35"/>
      <c r="AA115" s="35"/>
      <c r="AB115" s="35"/>
      <c r="AC115" s="35"/>
      <c r="AD115" s="54"/>
      <c r="AE115" s="55"/>
      <c r="AF115" s="33"/>
      <c r="AG115" s="37"/>
      <c r="AH115" s="35"/>
      <c r="AI115" s="36"/>
      <c r="AJ115" s="33"/>
      <c r="AK115" s="37"/>
      <c r="AL115" s="35"/>
      <c r="AM115" s="36"/>
      <c r="AN115" s="36"/>
      <c r="AO115" s="43"/>
      <c r="AP115" s="56"/>
      <c r="AQ115" s="57"/>
      <c r="AS115" s="46"/>
      <c r="AT115" s="47"/>
      <c r="AU115" s="48"/>
      <c r="AW115" s="46"/>
      <c r="AX115" s="47"/>
      <c r="AY115" s="49"/>
      <c r="AZ115"/>
      <c r="BA115"/>
      <c r="BB115"/>
    </row>
    <row r="116" spans="1:51" s="59" customFormat="1" ht="15.75">
      <c r="A116" s="58"/>
      <c r="B116" s="59" t="s">
        <v>77</v>
      </c>
      <c r="D116" s="60"/>
      <c r="F116" s="61">
        <f>$G116/640</f>
        <v>4.42375</v>
      </c>
      <c r="G116" s="59">
        <f>SUM(G110:G114)</f>
        <v>2831.2000000000003</v>
      </c>
      <c r="H116" s="62"/>
      <c r="I116" s="63"/>
      <c r="J116" s="64">
        <f>SUM(J110:J114)</f>
        <v>9687</v>
      </c>
      <c r="K116" s="65">
        <f>SUM(K110:K114)</f>
        <v>6569</v>
      </c>
      <c r="L116" s="66">
        <f>J116/$G116</f>
        <v>3.421517377790336</v>
      </c>
      <c r="M116" s="67">
        <f>K116/$G118</f>
        <v>4.587290502793296</v>
      </c>
      <c r="N116" s="64">
        <f>SUM(N110:N114)</f>
        <v>4586</v>
      </c>
      <c r="O116" s="65">
        <f>SUM(O110:O114)</f>
        <v>787</v>
      </c>
      <c r="P116" s="66">
        <f>N116/$G116</f>
        <v>1.6198078553263633</v>
      </c>
      <c r="Q116" s="68">
        <f>O116/G118</f>
        <v>0.5495810055865922</v>
      </c>
      <c r="R116" s="69"/>
      <c r="S116" s="70"/>
      <c r="T116" s="71">
        <f>SUM(T110:T115)</f>
        <v>12390</v>
      </c>
      <c r="U116" s="72">
        <f>SUM(U110:U115)</f>
        <v>7343</v>
      </c>
      <c r="V116" s="71">
        <f>SUM(V110:V115)</f>
        <v>17.74270568769526</v>
      </c>
      <c r="W116" s="67">
        <f>U116/$G118</f>
        <v>5.1277932960893855</v>
      </c>
      <c r="X116" s="71">
        <f>SUM(X110:X115)</f>
        <v>4710</v>
      </c>
      <c r="Y116" s="71">
        <f>SUM(Y110:Y114)</f>
        <v>789</v>
      </c>
      <c r="Z116" s="66">
        <f>X116/G116</f>
        <v>1.6636055382876518</v>
      </c>
      <c r="AA116" s="67">
        <f>Y116/G118</f>
        <v>0.5509776536312849</v>
      </c>
      <c r="AB116" s="66"/>
      <c r="AC116" s="66"/>
      <c r="AD116" s="69"/>
      <c r="AE116" s="70"/>
      <c r="AF116" s="64">
        <f>SUM(AF110:AF114)</f>
        <v>22181</v>
      </c>
      <c r="AG116" s="65">
        <f>SUM(AG110:AG115)</f>
        <v>10995</v>
      </c>
      <c r="AH116" s="66">
        <f>AF116/$G116</f>
        <v>7.834487143260807</v>
      </c>
      <c r="AI116" s="67">
        <f>AG116/$G118</f>
        <v>7.678072625698324</v>
      </c>
      <c r="AJ116" s="64">
        <f>SUM(AJ110:AJ114)</f>
        <v>4893</v>
      </c>
      <c r="AK116" s="65">
        <f>SUM(AK110:AK114)</f>
        <v>789</v>
      </c>
      <c r="AL116" s="66">
        <f>AJ116/$G116</f>
        <v>1.7282424413676178</v>
      </c>
      <c r="AM116" s="67">
        <f>AK116/$G118</f>
        <v>0.5509776536312849</v>
      </c>
      <c r="AN116" s="67">
        <f>SUM(AG116/AK116)</f>
        <v>13.935361216730039</v>
      </c>
      <c r="AO116" s="73">
        <f>SUM(AG116-K116)/K116</f>
        <v>0.6737707413609377</v>
      </c>
      <c r="AP116" s="74"/>
      <c r="AQ116" s="75"/>
      <c r="AR116" s="59">
        <f>SUM(AR110:AR114)</f>
        <v>22929</v>
      </c>
      <c r="AS116" s="76">
        <f>SUM(AS110:AS114)</f>
        <v>11576</v>
      </c>
      <c r="AT116" s="61">
        <f>AR116/$G116</f>
        <v>8.09868606951116</v>
      </c>
      <c r="AU116" s="77">
        <f>AS116/$G118</f>
        <v>8.083798882681565</v>
      </c>
      <c r="AV116" s="59">
        <f>SUM(AV110:AV114)</f>
        <v>5189</v>
      </c>
      <c r="AW116" s="76">
        <f>SUM(AW110:AW114)</f>
        <v>887</v>
      </c>
      <c r="AX116" s="61">
        <f>AV116/$G116</f>
        <v>1.8327917490816612</v>
      </c>
      <c r="AY116" s="78">
        <f>AW116/$G118</f>
        <v>0.619413407821229</v>
      </c>
    </row>
    <row r="117" spans="1:54" s="27" customFormat="1" ht="15.75">
      <c r="A117" s="50"/>
      <c r="D117" s="28"/>
      <c r="E117" s="29"/>
      <c r="F117" s="30"/>
      <c r="G117" s="29"/>
      <c r="H117" s="52"/>
      <c r="I117" s="53"/>
      <c r="J117" s="33"/>
      <c r="K117" s="34"/>
      <c r="L117" s="35"/>
      <c r="M117" s="36"/>
      <c r="N117" s="33"/>
      <c r="O117" s="37"/>
      <c r="P117" s="35"/>
      <c r="Q117" s="38"/>
      <c r="R117" s="54"/>
      <c r="S117" s="55"/>
      <c r="T117" s="33"/>
      <c r="U117" s="35"/>
      <c r="V117" s="35"/>
      <c r="W117" s="35"/>
      <c r="X117" s="41"/>
      <c r="Y117" s="35"/>
      <c r="Z117" s="35"/>
      <c r="AA117" s="35"/>
      <c r="AB117" s="35"/>
      <c r="AC117" s="35"/>
      <c r="AD117" s="54"/>
      <c r="AE117" s="55"/>
      <c r="AF117" s="33"/>
      <c r="AG117" s="37"/>
      <c r="AH117" s="35"/>
      <c r="AI117" s="36"/>
      <c r="AJ117" s="33"/>
      <c r="AK117" s="37"/>
      <c r="AL117" s="35"/>
      <c r="AM117" s="36"/>
      <c r="AN117" s="36"/>
      <c r="AO117" s="43"/>
      <c r="AP117" s="56"/>
      <c r="AQ117" s="57"/>
      <c r="AS117" s="46"/>
      <c r="AT117" s="47"/>
      <c r="AU117" s="36"/>
      <c r="AW117" s="46"/>
      <c r="AX117" s="47"/>
      <c r="AY117" s="49"/>
      <c r="AZ117"/>
      <c r="BA117"/>
      <c r="BB117"/>
    </row>
    <row r="118" spans="1:51" s="26" customFormat="1" ht="15.75">
      <c r="A118" s="50"/>
      <c r="B118" s="26" t="s">
        <v>78</v>
      </c>
      <c r="D118" s="79"/>
      <c r="E118" s="80"/>
      <c r="F118" s="81">
        <v>2.2</v>
      </c>
      <c r="G118" s="80">
        <v>1432</v>
      </c>
      <c r="H118" s="82"/>
      <c r="I118" s="83"/>
      <c r="K118" s="84">
        <v>10732</v>
      </c>
      <c r="L118" s="85">
        <v>7.5</v>
      </c>
      <c r="M118" s="85"/>
      <c r="N118" s="84">
        <v>4071</v>
      </c>
      <c r="O118" s="86"/>
      <c r="P118" s="85">
        <v>2.8</v>
      </c>
      <c r="Q118" s="87"/>
      <c r="R118" s="88"/>
      <c r="S118" s="89"/>
      <c r="U118" s="85"/>
      <c r="V118" s="85"/>
      <c r="W118" s="85"/>
      <c r="X118" s="86"/>
      <c r="Y118" s="85"/>
      <c r="Z118" s="85"/>
      <c r="AA118" s="85"/>
      <c r="AB118" s="85"/>
      <c r="AC118" s="85"/>
      <c r="AD118" s="88"/>
      <c r="AE118" s="89"/>
      <c r="AG118" s="84">
        <v>18897</v>
      </c>
      <c r="AI118" s="85">
        <v>13.2</v>
      </c>
      <c r="AJ118" s="84">
        <v>4196</v>
      </c>
      <c r="AK118" s="86"/>
      <c r="AM118" s="85">
        <v>2.9</v>
      </c>
      <c r="AN118" s="85">
        <v>4.5</v>
      </c>
      <c r="AO118" s="90">
        <v>0.761</v>
      </c>
      <c r="AP118" s="91"/>
      <c r="AQ118" s="82"/>
      <c r="AT118" s="92"/>
      <c r="AU118" s="92"/>
      <c r="AX118" s="92"/>
      <c r="AY118" s="93"/>
    </row>
    <row r="119" spans="1:54" s="27" customFormat="1" ht="15.75">
      <c r="A119" s="50"/>
      <c r="D119" s="28"/>
      <c r="E119" s="29"/>
      <c r="F119" s="30"/>
      <c r="G119" s="29"/>
      <c r="H119" s="52"/>
      <c r="I119" s="53"/>
      <c r="J119" s="33"/>
      <c r="K119" s="34"/>
      <c r="L119" s="35"/>
      <c r="M119" s="36"/>
      <c r="N119" s="33"/>
      <c r="O119" s="37"/>
      <c r="P119" s="35"/>
      <c r="Q119" s="38"/>
      <c r="R119" s="54"/>
      <c r="S119" s="55"/>
      <c r="T119" s="33"/>
      <c r="U119" s="35"/>
      <c r="V119" s="35"/>
      <c r="W119" s="35"/>
      <c r="X119" s="41"/>
      <c r="Y119" s="35"/>
      <c r="Z119" s="35"/>
      <c r="AA119" s="35"/>
      <c r="AB119" s="35"/>
      <c r="AC119" s="35"/>
      <c r="AD119" s="54"/>
      <c r="AE119" s="55"/>
      <c r="AF119" s="33"/>
      <c r="AG119" s="37"/>
      <c r="AH119" s="35"/>
      <c r="AI119" s="36"/>
      <c r="AJ119" s="33"/>
      <c r="AK119" s="37"/>
      <c r="AL119" s="35"/>
      <c r="AM119" s="36"/>
      <c r="AN119" s="36"/>
      <c r="AO119" s="43"/>
      <c r="AP119" s="56"/>
      <c r="AQ119" s="57"/>
      <c r="AS119" s="46"/>
      <c r="AT119" s="47"/>
      <c r="AU119" s="48"/>
      <c r="AW119" s="46"/>
      <c r="AX119" s="47"/>
      <c r="AY119" s="49"/>
      <c r="AZ119"/>
      <c r="BA119"/>
      <c r="BB119"/>
    </row>
    <row r="120" spans="1:54" s="27" customFormat="1" ht="16.5" thickBot="1">
      <c r="A120" s="50"/>
      <c r="D120" s="28"/>
      <c r="E120" s="29"/>
      <c r="F120" s="30"/>
      <c r="G120" s="29"/>
      <c r="H120" s="52"/>
      <c r="I120" s="53"/>
      <c r="J120" s="33"/>
      <c r="K120" s="34"/>
      <c r="L120" s="35"/>
      <c r="M120" s="36"/>
      <c r="N120" s="33"/>
      <c r="O120" s="37"/>
      <c r="P120" s="35"/>
      <c r="Q120" s="38"/>
      <c r="R120" s="54"/>
      <c r="S120" s="55"/>
      <c r="T120" s="33"/>
      <c r="U120" s="35"/>
      <c r="V120" s="35"/>
      <c r="W120" s="35"/>
      <c r="X120" s="41"/>
      <c r="Y120" s="35"/>
      <c r="Z120" s="35"/>
      <c r="AA120" s="35"/>
      <c r="AB120" s="35"/>
      <c r="AC120" s="35"/>
      <c r="AD120" s="54"/>
      <c r="AE120" s="55"/>
      <c r="AF120" s="33"/>
      <c r="AG120" s="37"/>
      <c r="AH120" s="35"/>
      <c r="AI120" s="36"/>
      <c r="AJ120" s="33"/>
      <c r="AK120" s="37"/>
      <c r="AL120" s="35"/>
      <c r="AM120" s="36"/>
      <c r="AN120" s="36"/>
      <c r="AO120" s="43"/>
      <c r="AP120" s="56"/>
      <c r="AQ120" s="57"/>
      <c r="AS120" s="46"/>
      <c r="AT120" s="47"/>
      <c r="AU120" s="48"/>
      <c r="AW120" s="46"/>
      <c r="AX120" s="47"/>
      <c r="AY120" s="49"/>
      <c r="AZ120"/>
      <c r="BA120"/>
      <c r="BB120"/>
    </row>
    <row r="121" spans="1:54" s="145" customFormat="1" ht="16.5" thickTop="1">
      <c r="A121" s="118"/>
      <c r="D121" s="146"/>
      <c r="E121" s="147"/>
      <c r="F121" s="148"/>
      <c r="G121" s="147"/>
      <c r="H121" s="149"/>
      <c r="I121" s="149"/>
      <c r="K121" s="150"/>
      <c r="L121" s="151"/>
      <c r="M121" s="152"/>
      <c r="O121" s="153"/>
      <c r="P121" s="151"/>
      <c r="Q121" s="154"/>
      <c r="R121" s="155"/>
      <c r="S121" s="156"/>
      <c r="U121" s="151"/>
      <c r="V121" s="151"/>
      <c r="W121" s="151"/>
      <c r="X121" s="157"/>
      <c r="Y121" s="151"/>
      <c r="Z121" s="151"/>
      <c r="AA121" s="151"/>
      <c r="AB121" s="151"/>
      <c r="AC121" s="151"/>
      <c r="AD121" s="155"/>
      <c r="AE121" s="156"/>
      <c r="AG121" s="153"/>
      <c r="AH121" s="151"/>
      <c r="AI121" s="152"/>
      <c r="AK121" s="153"/>
      <c r="AL121" s="151"/>
      <c r="AM121" s="152"/>
      <c r="AN121" s="152"/>
      <c r="AO121" s="158"/>
      <c r="AP121" s="159"/>
      <c r="AQ121" s="160"/>
      <c r="AS121" s="161"/>
      <c r="AT121" s="151"/>
      <c r="AU121" s="152"/>
      <c r="AW121" s="161"/>
      <c r="AX121" s="151"/>
      <c r="AY121" s="162"/>
      <c r="AZ121" s="94"/>
      <c r="BA121" s="94"/>
      <c r="BB121" s="94"/>
    </row>
    <row r="122" spans="1:54" s="27" customFormat="1" ht="15.75">
      <c r="A122" s="50"/>
      <c r="D122" s="28"/>
      <c r="E122" s="29"/>
      <c r="F122" s="30"/>
      <c r="G122" s="29"/>
      <c r="H122" s="52"/>
      <c r="I122" s="53"/>
      <c r="J122" s="33"/>
      <c r="K122" s="34"/>
      <c r="L122" s="35"/>
      <c r="M122" s="36"/>
      <c r="N122" s="33"/>
      <c r="O122" s="37"/>
      <c r="P122" s="35"/>
      <c r="Q122" s="38"/>
      <c r="R122" s="54"/>
      <c r="S122" s="55"/>
      <c r="T122" s="33"/>
      <c r="U122" s="35"/>
      <c r="V122" s="35"/>
      <c r="W122" s="35"/>
      <c r="X122" s="41"/>
      <c r="Y122" s="35"/>
      <c r="Z122" s="35"/>
      <c r="AA122" s="35"/>
      <c r="AB122" s="35"/>
      <c r="AC122" s="35"/>
      <c r="AD122" s="54"/>
      <c r="AE122" s="55"/>
      <c r="AF122" s="33"/>
      <c r="AG122" s="37"/>
      <c r="AH122" s="35"/>
      <c r="AI122" s="36"/>
      <c r="AJ122" s="33"/>
      <c r="AK122" s="37"/>
      <c r="AL122" s="35"/>
      <c r="AM122" s="36"/>
      <c r="AN122" s="36"/>
      <c r="AO122" s="43"/>
      <c r="AP122" s="56"/>
      <c r="AQ122" s="57"/>
      <c r="AS122" s="46"/>
      <c r="AT122" s="47"/>
      <c r="AU122" s="48"/>
      <c r="AW122" s="46"/>
      <c r="AX122" s="47"/>
      <c r="AY122" s="49"/>
      <c r="AZ122"/>
      <c r="BA122"/>
      <c r="BB122"/>
    </row>
    <row r="123" spans="1:54" s="27" customFormat="1" ht="15.75">
      <c r="A123" s="25">
        <v>49</v>
      </c>
      <c r="B123" s="26" t="s">
        <v>82</v>
      </c>
      <c r="C123" s="27" t="s">
        <v>52</v>
      </c>
      <c r="D123" s="28">
        <v>478</v>
      </c>
      <c r="E123" s="29">
        <v>8126729</v>
      </c>
      <c r="F123" s="30"/>
      <c r="G123" s="29">
        <v>186.6</v>
      </c>
      <c r="H123" s="31">
        <v>1</v>
      </c>
      <c r="I123" s="32">
        <v>1</v>
      </c>
      <c r="J123" s="33">
        <v>9851</v>
      </c>
      <c r="K123" s="34">
        <f>J123*$H123</f>
        <v>9851</v>
      </c>
      <c r="L123" s="35">
        <f>J123/$G123</f>
        <v>52.79206859592712</v>
      </c>
      <c r="M123" s="36" t="e">
        <f>K123/#REF!</f>
        <v>#REF!</v>
      </c>
      <c r="N123" s="33">
        <v>667</v>
      </c>
      <c r="O123" s="37">
        <f>N123*$I123</f>
        <v>667</v>
      </c>
      <c r="P123" s="35"/>
      <c r="Q123" s="38"/>
      <c r="R123" s="39">
        <v>1</v>
      </c>
      <c r="S123" s="40">
        <v>1</v>
      </c>
      <c r="T123" s="33">
        <v>11192</v>
      </c>
      <c r="U123" s="37">
        <f>T123*R123</f>
        <v>11192</v>
      </c>
      <c r="V123" s="35">
        <f>T123/$G123</f>
        <v>59.97856377277599</v>
      </c>
      <c r="W123" s="35"/>
      <c r="X123" s="41">
        <v>888</v>
      </c>
      <c r="Y123" s="37">
        <f>X123*S123</f>
        <v>888</v>
      </c>
      <c r="Z123" s="42">
        <f>X123/$G123</f>
        <v>4.758842443729904</v>
      </c>
      <c r="AA123" s="35"/>
      <c r="AB123" s="35"/>
      <c r="AC123" s="35"/>
      <c r="AD123" s="39">
        <v>1</v>
      </c>
      <c r="AE123" s="40">
        <v>1</v>
      </c>
      <c r="AF123" s="33">
        <v>18062</v>
      </c>
      <c r="AG123" s="37">
        <f>AF123*AD123</f>
        <v>18062</v>
      </c>
      <c r="AH123" s="35">
        <f>AF123/$G123</f>
        <v>96.79528403001072</v>
      </c>
      <c r="AI123" s="36"/>
      <c r="AJ123" s="33">
        <v>2735</v>
      </c>
      <c r="AK123" s="37">
        <f>AJ123*$I123</f>
        <v>2735</v>
      </c>
      <c r="AL123" s="35">
        <f>AJ123/$G123</f>
        <v>14.657020364415864</v>
      </c>
      <c r="AM123" s="36"/>
      <c r="AN123" s="36">
        <f>AG123/AK123</f>
        <v>6.604021937842779</v>
      </c>
      <c r="AO123" s="43">
        <f>(AG123-K123)/K123</f>
        <v>0.8335194396507969</v>
      </c>
      <c r="AP123" s="44">
        <v>1</v>
      </c>
      <c r="AQ123" s="45">
        <v>1</v>
      </c>
      <c r="AR123" s="27">
        <v>18062</v>
      </c>
      <c r="AS123" s="46"/>
      <c r="AT123" s="47"/>
      <c r="AU123" s="48"/>
      <c r="AV123" s="27">
        <v>2735</v>
      </c>
      <c r="AW123" s="46">
        <f>AV123*$AQ123</f>
        <v>2735</v>
      </c>
      <c r="AX123" s="47">
        <f>AV123/$G123</f>
        <v>14.657020364415864</v>
      </c>
      <c r="AY123" s="49"/>
      <c r="AZ123"/>
      <c r="BA123"/>
      <c r="BB123"/>
    </row>
    <row r="124" spans="1:54" s="27" customFormat="1" ht="15.75">
      <c r="A124" s="50"/>
      <c r="C124" s="27" t="s">
        <v>52</v>
      </c>
      <c r="D124" s="28">
        <v>408</v>
      </c>
      <c r="E124" s="29">
        <v>28948580</v>
      </c>
      <c r="F124" s="30"/>
      <c r="G124" s="29">
        <v>664.6</v>
      </c>
      <c r="H124" s="31">
        <v>1</v>
      </c>
      <c r="I124" s="32">
        <v>1</v>
      </c>
      <c r="J124" s="33">
        <v>3413</v>
      </c>
      <c r="K124" s="34">
        <f>J124*$H124</f>
        <v>3413</v>
      </c>
      <c r="L124" s="35">
        <f>J124/$G124</f>
        <v>5.135419801384291</v>
      </c>
      <c r="M124" s="36" t="e">
        <f>K124/#REF!</f>
        <v>#REF!</v>
      </c>
      <c r="N124" s="33">
        <v>1893</v>
      </c>
      <c r="O124" s="37">
        <f>N124*$I124</f>
        <v>1893</v>
      </c>
      <c r="P124" s="35"/>
      <c r="Q124" s="38"/>
      <c r="R124" s="39">
        <v>1</v>
      </c>
      <c r="S124" s="40">
        <v>1</v>
      </c>
      <c r="T124" s="33">
        <v>3744</v>
      </c>
      <c r="U124" s="37">
        <f>T124*R124</f>
        <v>3744</v>
      </c>
      <c r="V124" s="35">
        <f>T124/$G124</f>
        <v>5.633463737586518</v>
      </c>
      <c r="W124" s="35"/>
      <c r="X124" s="41">
        <v>1893</v>
      </c>
      <c r="Y124" s="37">
        <f>X124*S124</f>
        <v>1893</v>
      </c>
      <c r="Z124" s="42">
        <f>X124/$G124</f>
        <v>2.8483298224495934</v>
      </c>
      <c r="AA124" s="35"/>
      <c r="AB124" s="35"/>
      <c r="AC124" s="35"/>
      <c r="AD124" s="39">
        <v>1</v>
      </c>
      <c r="AE124" s="40">
        <v>1</v>
      </c>
      <c r="AF124" s="33">
        <v>5793</v>
      </c>
      <c r="AG124" s="37">
        <f>AF124*AD124</f>
        <v>5793</v>
      </c>
      <c r="AH124" s="35">
        <f>AF124/$G124</f>
        <v>8.716521215768884</v>
      </c>
      <c r="AI124" s="36"/>
      <c r="AJ124" s="33">
        <v>1908</v>
      </c>
      <c r="AK124" s="37">
        <f>AJ124*$I124</f>
        <v>1908</v>
      </c>
      <c r="AL124" s="35">
        <f>AJ124/$G124</f>
        <v>2.8708997893469754</v>
      </c>
      <c r="AM124" s="36"/>
      <c r="AN124" s="36">
        <f>AG124/AK124</f>
        <v>3.0361635220125787</v>
      </c>
      <c r="AO124" s="43">
        <f>(AG124-K124)/K124</f>
        <v>0.6973337239964841</v>
      </c>
      <c r="AP124" s="44">
        <v>1</v>
      </c>
      <c r="AQ124" s="45">
        <v>1</v>
      </c>
      <c r="AR124" s="27">
        <v>5793</v>
      </c>
      <c r="AS124" s="46"/>
      <c r="AT124" s="47"/>
      <c r="AU124" s="48"/>
      <c r="AV124" s="27">
        <v>1908</v>
      </c>
      <c r="AW124" s="46">
        <f>AV124*$AQ124</f>
        <v>1908</v>
      </c>
      <c r="AX124" s="47">
        <f>AV124/$G124</f>
        <v>2.8708997893469754</v>
      </c>
      <c r="AY124" s="49"/>
      <c r="AZ124"/>
      <c r="BA124"/>
      <c r="BB124"/>
    </row>
    <row r="125" spans="1:54" s="27" customFormat="1" ht="15.75">
      <c r="A125" s="50"/>
      <c r="D125" s="28"/>
      <c r="E125" s="29"/>
      <c r="F125" s="30"/>
      <c r="G125" s="29"/>
      <c r="H125" s="52"/>
      <c r="I125" s="53"/>
      <c r="J125" s="33"/>
      <c r="K125" s="34"/>
      <c r="L125" s="35"/>
      <c r="M125" s="36"/>
      <c r="N125" s="33"/>
      <c r="O125" s="37"/>
      <c r="P125" s="35"/>
      <c r="Q125" s="38"/>
      <c r="R125" s="54"/>
      <c r="S125" s="55"/>
      <c r="T125" s="33"/>
      <c r="U125" s="35"/>
      <c r="V125" s="35"/>
      <c r="W125" s="35"/>
      <c r="X125" s="41"/>
      <c r="Y125" s="35"/>
      <c r="Z125" s="35"/>
      <c r="AA125" s="35"/>
      <c r="AB125" s="35"/>
      <c r="AC125" s="35"/>
      <c r="AD125" s="54"/>
      <c r="AE125" s="55"/>
      <c r="AF125" s="33"/>
      <c r="AG125" s="37"/>
      <c r="AH125" s="35"/>
      <c r="AI125" s="36"/>
      <c r="AJ125" s="33"/>
      <c r="AK125" s="37"/>
      <c r="AL125" s="35"/>
      <c r="AM125" s="36"/>
      <c r="AN125" s="36"/>
      <c r="AO125" s="43"/>
      <c r="AP125" s="56"/>
      <c r="AQ125" s="57"/>
      <c r="AS125" s="46"/>
      <c r="AT125" s="47"/>
      <c r="AU125" s="48"/>
      <c r="AW125" s="46"/>
      <c r="AX125" s="47"/>
      <c r="AY125" s="49"/>
      <c r="AZ125"/>
      <c r="BA125"/>
      <c r="BB125"/>
    </row>
    <row r="126" spans="1:51" s="59" customFormat="1" ht="15.75">
      <c r="A126" s="58"/>
      <c r="B126" s="59" t="s">
        <v>77</v>
      </c>
      <c r="D126" s="60"/>
      <c r="F126" s="61">
        <f>$G126/640</f>
        <v>1.33</v>
      </c>
      <c r="G126" s="59">
        <f>SUM(G123:G124)</f>
        <v>851.2</v>
      </c>
      <c r="H126" s="62"/>
      <c r="I126" s="63"/>
      <c r="J126" s="64">
        <f>SUM(J123:J124)</f>
        <v>13264</v>
      </c>
      <c r="K126" s="65"/>
      <c r="L126" s="66">
        <f>J126/$G126</f>
        <v>15.582706766917292</v>
      </c>
      <c r="M126" s="67"/>
      <c r="N126" s="64">
        <f>SUM(N123:N124)</f>
        <v>2560</v>
      </c>
      <c r="O126" s="65"/>
      <c r="P126" s="66">
        <f>N126/$G126</f>
        <v>3.007518796992481</v>
      </c>
      <c r="Q126" s="68">
        <f>O126/G128</f>
        <v>0</v>
      </c>
      <c r="R126" s="69"/>
      <c r="S126" s="70"/>
      <c r="T126" s="71">
        <f>SUM(T123:T125)</f>
        <v>14936</v>
      </c>
      <c r="U126" s="71">
        <f>SUM(U123:U125)</f>
        <v>14936</v>
      </c>
      <c r="V126" s="71">
        <f>SUM(V123:V125)</f>
        <v>65.61202751036251</v>
      </c>
      <c r="W126" s="67">
        <f>U126/$G128</f>
        <v>17.530516431924884</v>
      </c>
      <c r="X126" s="71">
        <f>SUM(X123:X125)</f>
        <v>2781</v>
      </c>
      <c r="Y126" s="71">
        <f>SUM(Y123:Y124)</f>
        <v>2781</v>
      </c>
      <c r="Z126" s="66">
        <f>X126/G126</f>
        <v>3.2671522556390977</v>
      </c>
      <c r="AA126" s="67">
        <f>Y126/G128</f>
        <v>3.2640845070422535</v>
      </c>
      <c r="AB126" s="66"/>
      <c r="AC126" s="66"/>
      <c r="AD126" s="69"/>
      <c r="AE126" s="70"/>
      <c r="AF126" s="64">
        <f>SUM(AF123:AF124)</f>
        <v>23855</v>
      </c>
      <c r="AG126" s="65">
        <f>SUM(AG123:AG125)</f>
        <v>23855</v>
      </c>
      <c r="AH126" s="66">
        <f>AF126/$G126</f>
        <v>28.02514097744361</v>
      </c>
      <c r="AI126" s="67">
        <f>AG126/$G128</f>
        <v>27.998826291079812</v>
      </c>
      <c r="AJ126" s="64">
        <f>SUM(AJ123:AJ124)</f>
        <v>4643</v>
      </c>
      <c r="AK126" s="65"/>
      <c r="AL126" s="66">
        <f>AJ126/$G126</f>
        <v>5.454652255639098</v>
      </c>
      <c r="AM126" s="67">
        <f>AK126/$G128</f>
        <v>0</v>
      </c>
      <c r="AN126" s="67"/>
      <c r="AO126" s="73"/>
      <c r="AP126" s="74"/>
      <c r="AQ126" s="75"/>
      <c r="AR126" s="59">
        <f>SUM(AR123:AR124)</f>
        <v>23855</v>
      </c>
      <c r="AS126" s="65">
        <f>SUM(AS123:AS124)</f>
        <v>0</v>
      </c>
      <c r="AT126" s="61">
        <f>AR126/$G126</f>
        <v>28.02514097744361</v>
      </c>
      <c r="AU126" s="77">
        <f>AS126/$G128</f>
        <v>0</v>
      </c>
      <c r="AV126" s="59">
        <f>SUM(AV123:AV124)</f>
        <v>4643</v>
      </c>
      <c r="AW126" s="76">
        <f>SUM(AW123:AW125)</f>
        <v>4643</v>
      </c>
      <c r="AX126" s="61">
        <f>AV126/$G126</f>
        <v>5.454652255639098</v>
      </c>
      <c r="AY126" s="78">
        <f>AW126/$G128</f>
        <v>5.449530516431925</v>
      </c>
    </row>
    <row r="127" spans="1:54" s="27" customFormat="1" ht="15.75">
      <c r="A127" s="50"/>
      <c r="D127" s="28"/>
      <c r="E127" s="29"/>
      <c r="F127" s="30"/>
      <c r="G127" s="29"/>
      <c r="H127" s="52"/>
      <c r="I127" s="53"/>
      <c r="J127" s="33"/>
      <c r="K127" s="34"/>
      <c r="L127" s="35"/>
      <c r="M127" s="36"/>
      <c r="N127" s="33"/>
      <c r="O127" s="37"/>
      <c r="P127" s="35"/>
      <c r="Q127" s="38"/>
      <c r="R127" s="54"/>
      <c r="S127" s="55"/>
      <c r="T127" s="33"/>
      <c r="U127" s="35"/>
      <c r="V127" s="35"/>
      <c r="W127" s="35"/>
      <c r="X127" s="41"/>
      <c r="Y127" s="35"/>
      <c r="Z127" s="35"/>
      <c r="AA127" s="35"/>
      <c r="AB127" s="35"/>
      <c r="AC127" s="35"/>
      <c r="AD127" s="54"/>
      <c r="AE127" s="55"/>
      <c r="AF127" s="33"/>
      <c r="AG127" s="37"/>
      <c r="AH127" s="35"/>
      <c r="AI127" s="36"/>
      <c r="AJ127" s="33"/>
      <c r="AK127" s="37"/>
      <c r="AL127" s="35"/>
      <c r="AM127" s="36"/>
      <c r="AN127" s="36"/>
      <c r="AO127" s="43"/>
      <c r="AP127" s="56"/>
      <c r="AQ127" s="57"/>
      <c r="AS127" s="46"/>
      <c r="AT127" s="47"/>
      <c r="AU127" s="36"/>
      <c r="AW127" s="46"/>
      <c r="AX127" s="47"/>
      <c r="AY127" s="49"/>
      <c r="AZ127"/>
      <c r="BA127"/>
      <c r="BB127"/>
    </row>
    <row r="128" spans="1:51" s="26" customFormat="1" ht="15.75">
      <c r="A128" s="50"/>
      <c r="B128" s="26" t="s">
        <v>78</v>
      </c>
      <c r="D128" s="79"/>
      <c r="E128" s="80"/>
      <c r="F128" s="81">
        <v>1.3</v>
      </c>
      <c r="G128" s="80">
        <v>852</v>
      </c>
      <c r="H128" s="82"/>
      <c r="I128" s="83"/>
      <c r="K128" s="84">
        <v>13575</v>
      </c>
      <c r="L128" s="85">
        <v>15.9</v>
      </c>
      <c r="M128" s="85"/>
      <c r="N128" s="84">
        <v>400</v>
      </c>
      <c r="O128" s="86"/>
      <c r="P128" s="85">
        <v>0.5</v>
      </c>
      <c r="Q128" s="87"/>
      <c r="R128" s="88"/>
      <c r="S128" s="89"/>
      <c r="U128" s="85"/>
      <c r="V128" s="85"/>
      <c r="W128" s="85"/>
      <c r="X128" s="86"/>
      <c r="Y128" s="85"/>
      <c r="Z128" s="85"/>
      <c r="AA128" s="85"/>
      <c r="AB128" s="85"/>
      <c r="AC128" s="85"/>
      <c r="AD128" s="88"/>
      <c r="AE128" s="89"/>
      <c r="AG128" s="84">
        <v>14339</v>
      </c>
      <c r="AI128" s="85">
        <v>16.8</v>
      </c>
      <c r="AJ128" s="84">
        <v>400</v>
      </c>
      <c r="AK128" s="86"/>
      <c r="AM128" s="85">
        <v>0.5</v>
      </c>
      <c r="AN128" s="85">
        <v>35.8</v>
      </c>
      <c r="AO128" s="90">
        <v>0.056</v>
      </c>
      <c r="AP128" s="91"/>
      <c r="AQ128" s="82"/>
      <c r="AT128" s="92"/>
      <c r="AU128" s="92"/>
      <c r="AX128" s="92"/>
      <c r="AY128" s="93"/>
    </row>
    <row r="129" spans="1:51" s="26" customFormat="1" ht="15.75">
      <c r="A129" s="50"/>
      <c r="D129" s="79"/>
      <c r="E129" s="80"/>
      <c r="F129" s="81"/>
      <c r="G129" s="80"/>
      <c r="H129" s="82"/>
      <c r="I129" s="83"/>
      <c r="J129" s="84"/>
      <c r="K129" s="102"/>
      <c r="L129" s="85"/>
      <c r="M129" s="103"/>
      <c r="N129" s="84"/>
      <c r="O129" s="104"/>
      <c r="P129" s="85"/>
      <c r="Q129" s="87"/>
      <c r="R129" s="105"/>
      <c r="S129" s="137"/>
      <c r="T129" s="84"/>
      <c r="U129" s="85"/>
      <c r="V129" s="85"/>
      <c r="W129" s="85"/>
      <c r="X129" s="86"/>
      <c r="Y129" s="85"/>
      <c r="Z129" s="85"/>
      <c r="AA129" s="85"/>
      <c r="AB129" s="85"/>
      <c r="AC129" s="85"/>
      <c r="AD129" s="105"/>
      <c r="AE129" s="137"/>
      <c r="AF129" s="84"/>
      <c r="AG129" s="104"/>
      <c r="AH129" s="85"/>
      <c r="AI129" s="103"/>
      <c r="AJ129" s="84"/>
      <c r="AK129" s="104"/>
      <c r="AL129" s="85"/>
      <c r="AM129" s="103"/>
      <c r="AN129" s="103"/>
      <c r="AO129" s="107"/>
      <c r="AP129" s="108"/>
      <c r="AQ129" s="138"/>
      <c r="AS129" s="139"/>
      <c r="AT129" s="92"/>
      <c r="AU129" s="140"/>
      <c r="AW129" s="139"/>
      <c r="AX129" s="92"/>
      <c r="AY129" s="1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3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8.28125" style="192" customWidth="1"/>
    <col min="2" max="2" width="37.421875" style="191" bestFit="1" customWidth="1"/>
    <col min="3" max="3" width="31.00390625" style="191" customWidth="1"/>
    <col min="4" max="4" width="8.140625" style="191" bestFit="1" customWidth="1"/>
    <col min="5" max="5" width="12.28125" style="191" customWidth="1"/>
    <col min="6" max="6" width="7.140625" style="191" customWidth="1"/>
    <col min="7" max="7" width="11.7109375" style="191" customWidth="1"/>
    <col min="8" max="8" width="13.00390625" style="191" customWidth="1"/>
    <col min="9" max="9" width="11.7109375" style="191" customWidth="1"/>
    <col min="10" max="10" width="11.7109375" style="196" customWidth="1"/>
    <col min="11" max="11" width="11.7109375" style="191" customWidth="1"/>
    <col min="12" max="12" width="11.7109375" style="196" customWidth="1"/>
    <col min="13" max="13" width="11.7109375" style="199" customWidth="1"/>
    <col min="14" max="14" width="13.00390625" style="199" customWidth="1"/>
    <col min="15" max="15" width="11.7109375" style="191" customWidth="1"/>
    <col min="16" max="16" width="11.7109375" style="196" customWidth="1"/>
    <col min="17" max="17" width="11.7109375" style="191" customWidth="1"/>
    <col min="18" max="18" width="11.7109375" style="196" customWidth="1"/>
    <col min="19" max="19" width="11.7109375" style="199" customWidth="1"/>
    <col min="20" max="20" width="13.00390625" style="199" customWidth="1"/>
    <col min="21" max="21" width="11.7109375" style="191" customWidth="1"/>
    <col min="22" max="22" width="11.7109375" style="196" customWidth="1"/>
    <col min="23" max="23" width="11.57421875" style="191" customWidth="1"/>
    <col min="24" max="24" width="11.7109375" style="197" customWidth="1"/>
    <col min="25" max="25" width="12.7109375" style="191" customWidth="1"/>
    <col min="26" max="27" width="13.28125" style="191" customWidth="1"/>
    <col min="28" max="28" width="13.28125" style="199" customWidth="1"/>
    <col min="29" max="30" width="12.7109375" style="191" customWidth="1"/>
    <col min="31" max="31" width="12.57421875" style="191" customWidth="1"/>
    <col min="32" max="32" width="12.7109375" style="191" customWidth="1"/>
    <col min="33" max="16384" width="9.140625" style="191" customWidth="1"/>
  </cols>
  <sheetData>
    <row r="1" spans="1:38" ht="49.5" customHeight="1">
      <c r="A1" s="181" t="s">
        <v>83</v>
      </c>
      <c r="B1" s="182" t="s">
        <v>84</v>
      </c>
      <c r="C1" s="183" t="s">
        <v>2</v>
      </c>
      <c r="D1" s="184" t="s">
        <v>3</v>
      </c>
      <c r="E1" s="185" t="s">
        <v>85</v>
      </c>
      <c r="F1" s="185" t="s">
        <v>86</v>
      </c>
      <c r="G1" s="186" t="s">
        <v>8</v>
      </c>
      <c r="H1" s="186" t="s">
        <v>7</v>
      </c>
      <c r="I1" s="187" t="s">
        <v>87</v>
      </c>
      <c r="J1" s="187" t="s">
        <v>88</v>
      </c>
      <c r="K1" s="187" t="s">
        <v>89</v>
      </c>
      <c r="L1" s="187" t="s">
        <v>90</v>
      </c>
      <c r="M1" s="186" t="s">
        <v>18</v>
      </c>
      <c r="N1" s="186" t="s">
        <v>17</v>
      </c>
      <c r="O1" s="187" t="s">
        <v>91</v>
      </c>
      <c r="P1" s="187" t="s">
        <v>92</v>
      </c>
      <c r="Q1" s="187" t="s">
        <v>93</v>
      </c>
      <c r="R1" s="187" t="s">
        <v>94</v>
      </c>
      <c r="S1" s="188" t="s">
        <v>30</v>
      </c>
      <c r="T1" s="188" t="s">
        <v>29</v>
      </c>
      <c r="U1" s="187" t="s">
        <v>95</v>
      </c>
      <c r="V1" s="187" t="s">
        <v>96</v>
      </c>
      <c r="W1" s="187" t="s">
        <v>97</v>
      </c>
      <c r="X1" s="187" t="s">
        <v>98</v>
      </c>
      <c r="Y1" s="188" t="s">
        <v>42</v>
      </c>
      <c r="Z1" s="188" t="s">
        <v>41</v>
      </c>
      <c r="AA1" s="187" t="s">
        <v>99</v>
      </c>
      <c r="AB1" s="187" t="s">
        <v>100</v>
      </c>
      <c r="AC1" s="187" t="s">
        <v>101</v>
      </c>
      <c r="AD1" s="189" t="s">
        <v>102</v>
      </c>
      <c r="AE1" s="181" t="s">
        <v>103</v>
      </c>
      <c r="AF1" s="181" t="s">
        <v>104</v>
      </c>
      <c r="AG1" s="190" t="s">
        <v>105</v>
      </c>
      <c r="AH1" s="188" t="s">
        <v>106</v>
      </c>
      <c r="AI1" s="181" t="s">
        <v>107</v>
      </c>
      <c r="AJ1" s="181" t="s">
        <v>108</v>
      </c>
      <c r="AK1" s="190" t="s">
        <v>109</v>
      </c>
      <c r="AL1" s="188" t="s">
        <v>110</v>
      </c>
    </row>
    <row r="2" spans="1:37" ht="15.75">
      <c r="A2" s="192">
        <v>21</v>
      </c>
      <c r="B2" s="183" t="s">
        <v>111</v>
      </c>
      <c r="C2" s="193" t="s">
        <v>52</v>
      </c>
      <c r="D2" s="191">
        <v>616</v>
      </c>
      <c r="E2" s="194">
        <v>14781910</v>
      </c>
      <c r="F2" s="194">
        <v>339.3459595959596</v>
      </c>
      <c r="G2" s="195">
        <v>0.7</v>
      </c>
      <c r="H2" s="195">
        <v>0.7</v>
      </c>
      <c r="I2" s="191">
        <v>14</v>
      </c>
      <c r="K2" s="191">
        <v>330</v>
      </c>
      <c r="M2" s="195">
        <v>0.7</v>
      </c>
      <c r="N2" s="195">
        <v>0.7</v>
      </c>
      <c r="O2" s="196"/>
      <c r="Q2" s="196"/>
      <c r="S2" s="195">
        <v>0.7</v>
      </c>
      <c r="T2" s="195">
        <v>0.7</v>
      </c>
      <c r="U2" s="191">
        <v>1021</v>
      </c>
      <c r="W2" s="191">
        <v>1055</v>
      </c>
      <c r="X2" s="196"/>
      <c r="Y2" s="195">
        <v>0.7</v>
      </c>
      <c r="Z2" s="195">
        <v>0.7</v>
      </c>
      <c r="AA2" s="191">
        <v>1052</v>
      </c>
      <c r="AB2" s="196"/>
      <c r="AC2" s="191">
        <v>1199</v>
      </c>
      <c r="AD2" s="197"/>
      <c r="AE2" s="185"/>
      <c r="AF2" s="198"/>
      <c r="AG2" s="198"/>
      <c r="AH2" s="199"/>
      <c r="AI2" s="200"/>
      <c r="AJ2" s="201"/>
      <c r="AK2" s="201"/>
    </row>
    <row r="3" spans="2:37" ht="15.75">
      <c r="B3" s="183"/>
      <c r="C3" s="193" t="s">
        <v>52</v>
      </c>
      <c r="D3" s="191">
        <v>617</v>
      </c>
      <c r="E3" s="194">
        <v>1971767</v>
      </c>
      <c r="F3" s="194">
        <v>45.26554178145087</v>
      </c>
      <c r="G3" s="195">
        <v>1</v>
      </c>
      <c r="H3" s="195">
        <v>1</v>
      </c>
      <c r="I3" s="191">
        <v>5</v>
      </c>
      <c r="K3" s="191">
        <v>621</v>
      </c>
      <c r="M3" s="195">
        <v>1</v>
      </c>
      <c r="N3" s="195">
        <v>1</v>
      </c>
      <c r="O3" s="196"/>
      <c r="Q3" s="196"/>
      <c r="S3" s="195">
        <v>1</v>
      </c>
      <c r="T3" s="195">
        <v>1</v>
      </c>
      <c r="U3" s="191">
        <v>444</v>
      </c>
      <c r="W3" s="191">
        <v>2354</v>
      </c>
      <c r="X3" s="196"/>
      <c r="Y3" s="195">
        <v>1</v>
      </c>
      <c r="Z3" s="195">
        <v>1</v>
      </c>
      <c r="AA3" s="191">
        <v>509</v>
      </c>
      <c r="AB3" s="196"/>
      <c r="AC3" s="191">
        <v>2680</v>
      </c>
      <c r="AD3" s="197"/>
      <c r="AE3" s="185"/>
      <c r="AF3" s="198"/>
      <c r="AG3" s="198"/>
      <c r="AH3" s="199"/>
      <c r="AI3" s="200"/>
      <c r="AJ3" s="201"/>
      <c r="AK3" s="201"/>
    </row>
    <row r="4" spans="2:37" ht="15.75">
      <c r="B4" s="183"/>
      <c r="C4" s="193" t="s">
        <v>52</v>
      </c>
      <c r="D4" s="191">
        <v>618</v>
      </c>
      <c r="E4" s="194">
        <v>17656260</v>
      </c>
      <c r="F4" s="194">
        <v>405.331955922865</v>
      </c>
      <c r="G4" s="195">
        <v>1</v>
      </c>
      <c r="H4" s="195">
        <v>1</v>
      </c>
      <c r="I4" s="191">
        <v>17</v>
      </c>
      <c r="K4" s="191">
        <v>2100</v>
      </c>
      <c r="M4" s="195">
        <v>1</v>
      </c>
      <c r="N4" s="195">
        <v>1</v>
      </c>
      <c r="O4" s="196"/>
      <c r="Q4" s="196"/>
      <c r="S4" s="195">
        <v>1</v>
      </c>
      <c r="T4" s="195">
        <v>1</v>
      </c>
      <c r="U4" s="191">
        <v>1500</v>
      </c>
      <c r="W4" s="191">
        <v>7958</v>
      </c>
      <c r="X4" s="196"/>
      <c r="Y4" s="195">
        <v>1</v>
      </c>
      <c r="Z4" s="195">
        <v>1</v>
      </c>
      <c r="AA4" s="191">
        <v>1720</v>
      </c>
      <c r="AB4" s="196"/>
      <c r="AC4" s="191">
        <v>9061</v>
      </c>
      <c r="AD4" s="197"/>
      <c r="AE4" s="185"/>
      <c r="AF4" s="198"/>
      <c r="AG4" s="198"/>
      <c r="AH4" s="199"/>
      <c r="AI4" s="200"/>
      <c r="AJ4" s="201"/>
      <c r="AK4" s="201"/>
    </row>
    <row r="5" spans="1:37" s="182" customFormat="1" ht="15.75">
      <c r="A5" s="192"/>
      <c r="G5" s="202"/>
      <c r="H5" s="202"/>
      <c r="I5" s="182">
        <v>36</v>
      </c>
      <c r="J5" s="197"/>
      <c r="K5" s="182">
        <v>3051</v>
      </c>
      <c r="L5" s="197"/>
      <c r="M5" s="202"/>
      <c r="N5" s="202"/>
      <c r="O5" s="197"/>
      <c r="P5" s="197"/>
      <c r="Q5" s="197"/>
      <c r="R5" s="197"/>
      <c r="S5" s="203"/>
      <c r="T5" s="203"/>
      <c r="U5" s="182">
        <v>2965</v>
      </c>
      <c r="V5" s="197"/>
      <c r="W5" s="182">
        <v>11367</v>
      </c>
      <c r="X5" s="197"/>
      <c r="Y5" s="203"/>
      <c r="Z5" s="203"/>
      <c r="AA5" s="182">
        <v>3281</v>
      </c>
      <c r="AB5" s="197"/>
      <c r="AC5" s="182">
        <v>12940</v>
      </c>
      <c r="AD5" s="197"/>
      <c r="AE5" s="185"/>
      <c r="AF5" s="198"/>
      <c r="AG5" s="198"/>
      <c r="AH5" s="198"/>
      <c r="AI5" s="200"/>
      <c r="AJ5" s="201"/>
      <c r="AK5" s="201"/>
    </row>
    <row r="6" spans="1:38" s="182" customFormat="1" ht="15.75">
      <c r="A6" s="58"/>
      <c r="B6" s="202" t="s">
        <v>112</v>
      </c>
      <c r="C6" s="202"/>
      <c r="D6" s="202"/>
      <c r="E6" s="202"/>
      <c r="F6" s="202"/>
      <c r="G6" s="202"/>
      <c r="H6" s="202"/>
      <c r="I6" s="204">
        <f>SUM((G2*I2)+(G3*I3)+(G4*I4))</f>
        <v>31.799999999999997</v>
      </c>
      <c r="J6" s="204">
        <f>SUM(I6/F8)</f>
        <v>0.05389830508474576</v>
      </c>
      <c r="K6" s="204">
        <f>SUM((H2*K2)+(H3*K3)+(H4*K4))</f>
        <v>2952</v>
      </c>
      <c r="L6" s="204">
        <f>SUM(K6/F8)</f>
        <v>5.003389830508475</v>
      </c>
      <c r="M6" s="202"/>
      <c r="N6" s="202"/>
      <c r="O6" s="204"/>
      <c r="P6" s="204"/>
      <c r="Q6" s="204"/>
      <c r="R6" s="204"/>
      <c r="S6" s="203"/>
      <c r="T6" s="203"/>
      <c r="U6" s="204">
        <f>SUM((S2*U2)+(S3*U3)+(S4*U4))</f>
        <v>2658.7</v>
      </c>
      <c r="V6" s="204">
        <f>SUM(U6/F8)</f>
        <v>4.506271186440678</v>
      </c>
      <c r="W6" s="204">
        <f>SUM((T2*W2)+(T3*W3)+(T4*W4))</f>
        <v>11050.5</v>
      </c>
      <c r="X6" s="204">
        <f>SUM(W6/F8)</f>
        <v>18.72966101694915</v>
      </c>
      <c r="Y6" s="203"/>
      <c r="Z6" s="203"/>
      <c r="AA6" s="204">
        <f>SUM((Y2*AA2)+(Y3*AA3)+(Y4*AA4))</f>
        <v>2965.4</v>
      </c>
      <c r="AB6" s="204">
        <f>SUM(AA6/F8)</f>
        <v>5.026101694915255</v>
      </c>
      <c r="AC6" s="204">
        <f>SUM((Z2*AC2)+(Z3*AC3)+(Z4*AC4))</f>
        <v>12580.3</v>
      </c>
      <c r="AD6" s="204">
        <f>SUM(AC6/F8)</f>
        <v>21.322542372881355</v>
      </c>
      <c r="AE6" s="205">
        <f>SUM(W6/U6)</f>
        <v>4.15635460939557</v>
      </c>
      <c r="AF6" s="203">
        <f>SUM(W6-K6)/K6</f>
        <v>2.743394308943089</v>
      </c>
      <c r="AG6" s="203">
        <f>SUM(U6-I6)/I6</f>
        <v>82.6069182389937</v>
      </c>
      <c r="AH6" s="203"/>
      <c r="AI6" s="205">
        <f>SUM(AC6/AA6)</f>
        <v>4.24236190733122</v>
      </c>
      <c r="AJ6" s="203">
        <f>SUM(W6-K6)/K6</f>
        <v>2.743394308943089</v>
      </c>
      <c r="AK6" s="203">
        <f>SUM(AA6-I6)/I6</f>
        <v>92.25157232704403</v>
      </c>
      <c r="AL6" s="202"/>
    </row>
    <row r="7" spans="1:37" s="182" customFormat="1" ht="15.75">
      <c r="A7" s="192"/>
      <c r="J7" s="197"/>
      <c r="L7" s="197"/>
      <c r="O7" s="197"/>
      <c r="P7" s="197"/>
      <c r="Q7" s="197"/>
      <c r="R7" s="197"/>
      <c r="S7" s="198"/>
      <c r="T7" s="198"/>
      <c r="V7" s="197"/>
      <c r="X7" s="197"/>
      <c r="Y7" s="198"/>
      <c r="Z7" s="198"/>
      <c r="AB7" s="197"/>
      <c r="AD7" s="197"/>
      <c r="AE7" s="185"/>
      <c r="AF7" s="198"/>
      <c r="AG7" s="198"/>
      <c r="AH7" s="198"/>
      <c r="AI7" s="200"/>
      <c r="AJ7" s="201"/>
      <c r="AK7" s="201"/>
    </row>
    <row r="8" spans="1:37" s="182" customFormat="1" ht="15.75">
      <c r="A8" s="192"/>
      <c r="B8" s="182" t="s">
        <v>113</v>
      </c>
      <c r="F8" s="182">
        <v>590</v>
      </c>
      <c r="I8" s="182">
        <v>30</v>
      </c>
      <c r="J8" s="197">
        <f>SUM(I8/F8)</f>
        <v>0.05084745762711865</v>
      </c>
      <c r="K8" s="182">
        <v>1579</v>
      </c>
      <c r="L8" s="197">
        <f>SUM(K8/F8)</f>
        <v>2.676271186440678</v>
      </c>
      <c r="O8" s="197"/>
      <c r="P8" s="197"/>
      <c r="Q8" s="197"/>
      <c r="R8" s="197"/>
      <c r="S8" s="198"/>
      <c r="T8" s="198"/>
      <c r="U8" s="182">
        <v>674</v>
      </c>
      <c r="V8" s="197">
        <f>SUM(U8/F8)</f>
        <v>1.1423728813559322</v>
      </c>
      <c r="W8" s="182">
        <v>4361</v>
      </c>
      <c r="X8" s="197">
        <f>SUM(W8/F8)</f>
        <v>7.3915254237288135</v>
      </c>
      <c r="Y8" s="198"/>
      <c r="Z8" s="198"/>
      <c r="AB8" s="197"/>
      <c r="AD8" s="197"/>
      <c r="AE8" s="185">
        <f>SUM(W8/U8)</f>
        <v>6.470326409495549</v>
      </c>
      <c r="AF8" s="198">
        <f>SUM(W8-K8)/K8</f>
        <v>1.7618746041798607</v>
      </c>
      <c r="AG8" s="198">
        <f>SUM(U8-I8)/I8</f>
        <v>21.466666666666665</v>
      </c>
      <c r="AH8" s="198"/>
      <c r="AI8" s="200"/>
      <c r="AJ8" s="201"/>
      <c r="AK8" s="201"/>
    </row>
    <row r="9" spans="1:37" s="182" customFormat="1" ht="15.75">
      <c r="A9" s="192"/>
      <c r="J9" s="197"/>
      <c r="L9" s="197"/>
      <c r="O9" s="197"/>
      <c r="P9" s="197"/>
      <c r="Q9" s="197"/>
      <c r="R9" s="197"/>
      <c r="S9" s="198"/>
      <c r="T9" s="198"/>
      <c r="V9" s="197"/>
      <c r="X9" s="197"/>
      <c r="Y9" s="198"/>
      <c r="Z9" s="198"/>
      <c r="AB9" s="197"/>
      <c r="AD9" s="197"/>
      <c r="AE9" s="185"/>
      <c r="AF9" s="198"/>
      <c r="AG9" s="198"/>
      <c r="AH9" s="198"/>
      <c r="AI9" s="200"/>
      <c r="AJ9" s="201"/>
      <c r="AK9" s="201"/>
    </row>
    <row r="10" spans="1:37" s="182" customFormat="1" ht="15.75">
      <c r="A10" s="192"/>
      <c r="J10" s="197"/>
      <c r="L10" s="197"/>
      <c r="O10" s="197"/>
      <c r="P10" s="197"/>
      <c r="Q10" s="197"/>
      <c r="R10" s="197"/>
      <c r="S10" s="198"/>
      <c r="T10" s="198"/>
      <c r="V10" s="197"/>
      <c r="X10" s="197"/>
      <c r="Y10" s="198"/>
      <c r="Z10" s="198"/>
      <c r="AB10" s="197"/>
      <c r="AD10" s="197"/>
      <c r="AE10" s="185"/>
      <c r="AF10" s="198"/>
      <c r="AG10" s="198"/>
      <c r="AH10" s="198"/>
      <c r="AI10" s="200"/>
      <c r="AJ10" s="201"/>
      <c r="AK10" s="201"/>
    </row>
    <row r="11" spans="1:37" ht="15.75">
      <c r="A11" s="192">
        <v>22</v>
      </c>
      <c r="B11" s="183" t="s">
        <v>114</v>
      </c>
      <c r="C11" s="193" t="s">
        <v>52</v>
      </c>
      <c r="D11" s="191">
        <v>625</v>
      </c>
      <c r="E11" s="194">
        <v>173204300</v>
      </c>
      <c r="F11" s="194">
        <v>3976.2235996326904</v>
      </c>
      <c r="G11" s="195">
        <v>0.8</v>
      </c>
      <c r="H11" s="195">
        <v>1</v>
      </c>
      <c r="I11" s="191">
        <v>2801</v>
      </c>
      <c r="K11" s="191">
        <v>1833</v>
      </c>
      <c r="M11" s="195">
        <v>0.8</v>
      </c>
      <c r="N11" s="195">
        <v>1</v>
      </c>
      <c r="O11" s="196"/>
      <c r="Q11" s="196"/>
      <c r="S11" s="195">
        <v>0.8</v>
      </c>
      <c r="T11" s="195">
        <v>1</v>
      </c>
      <c r="U11" s="191">
        <v>3697</v>
      </c>
      <c r="W11" s="191">
        <v>1855</v>
      </c>
      <c r="X11" s="196"/>
      <c r="Y11" s="195">
        <v>0.8</v>
      </c>
      <c r="Z11" s="195">
        <v>1</v>
      </c>
      <c r="AA11" s="191">
        <v>3707</v>
      </c>
      <c r="AB11" s="196"/>
      <c r="AC11" s="191">
        <v>1878</v>
      </c>
      <c r="AD11" s="197"/>
      <c r="AE11" s="185"/>
      <c r="AF11" s="198"/>
      <c r="AG11" s="198"/>
      <c r="AH11" s="199"/>
      <c r="AI11" s="200"/>
      <c r="AJ11" s="201"/>
      <c r="AK11" s="201"/>
    </row>
    <row r="12" spans="2:37" ht="15.75">
      <c r="B12" s="183"/>
      <c r="C12" s="193" t="s">
        <v>52</v>
      </c>
      <c r="D12" s="191">
        <v>626</v>
      </c>
      <c r="E12" s="194">
        <v>89416170</v>
      </c>
      <c r="F12" s="194">
        <v>2052.7128099173556</v>
      </c>
      <c r="G12" s="195">
        <v>0.8</v>
      </c>
      <c r="H12" s="195">
        <v>1</v>
      </c>
      <c r="I12" s="191">
        <v>480</v>
      </c>
      <c r="K12" s="191">
        <v>545</v>
      </c>
      <c r="M12" s="195">
        <v>0.8</v>
      </c>
      <c r="N12" s="195">
        <v>1</v>
      </c>
      <c r="O12" s="196"/>
      <c r="Q12" s="196"/>
      <c r="S12" s="195">
        <v>0.8</v>
      </c>
      <c r="T12" s="195">
        <v>1</v>
      </c>
      <c r="U12" s="191">
        <v>600</v>
      </c>
      <c r="W12" s="191">
        <v>551</v>
      </c>
      <c r="X12" s="196"/>
      <c r="Y12" s="195">
        <v>0.8</v>
      </c>
      <c r="Z12" s="195">
        <v>1</v>
      </c>
      <c r="AA12" s="191">
        <v>600</v>
      </c>
      <c r="AB12" s="196"/>
      <c r="AC12" s="191">
        <v>562</v>
      </c>
      <c r="AD12" s="197"/>
      <c r="AE12" s="185"/>
      <c r="AF12" s="198"/>
      <c r="AG12" s="198"/>
      <c r="AH12" s="199"/>
      <c r="AI12" s="200"/>
      <c r="AJ12" s="201"/>
      <c r="AK12" s="201"/>
    </row>
    <row r="13" spans="1:37" s="182" customFormat="1" ht="15.75">
      <c r="A13" s="192"/>
      <c r="G13" s="202"/>
      <c r="H13" s="202"/>
      <c r="I13" s="182">
        <v>3281</v>
      </c>
      <c r="J13" s="197"/>
      <c r="K13" s="182">
        <v>2378</v>
      </c>
      <c r="L13" s="197"/>
      <c r="M13" s="202"/>
      <c r="N13" s="202"/>
      <c r="O13" s="197"/>
      <c r="P13" s="197"/>
      <c r="Q13" s="197"/>
      <c r="R13" s="197"/>
      <c r="S13" s="203"/>
      <c r="T13" s="203"/>
      <c r="U13" s="182">
        <v>4297</v>
      </c>
      <c r="V13" s="197"/>
      <c r="W13" s="182">
        <v>2406</v>
      </c>
      <c r="X13" s="197"/>
      <c r="Y13" s="203"/>
      <c r="Z13" s="203"/>
      <c r="AA13" s="182">
        <v>4307</v>
      </c>
      <c r="AB13" s="197"/>
      <c r="AC13" s="182">
        <v>2440</v>
      </c>
      <c r="AD13" s="197"/>
      <c r="AE13" s="185"/>
      <c r="AF13" s="198"/>
      <c r="AG13" s="198"/>
      <c r="AH13" s="198"/>
      <c r="AI13" s="200"/>
      <c r="AJ13" s="201"/>
      <c r="AK13" s="201"/>
    </row>
    <row r="14" spans="1:38" s="182" customFormat="1" ht="15.75">
      <c r="A14" s="58"/>
      <c r="B14" s="202" t="s">
        <v>115</v>
      </c>
      <c r="C14" s="202"/>
      <c r="D14" s="202"/>
      <c r="E14" s="202"/>
      <c r="F14" s="202"/>
      <c r="G14" s="202"/>
      <c r="H14" s="202"/>
      <c r="I14" s="204">
        <f>SUM((G11*I11)+(G12*I12))</f>
        <v>2624.8</v>
      </c>
      <c r="J14" s="204">
        <f>SUM(I14/F16)</f>
        <v>2.499809523809524</v>
      </c>
      <c r="K14" s="204">
        <f>SUM((H11*K11)+(H12*K12))</f>
        <v>2378</v>
      </c>
      <c r="L14" s="204">
        <f>SUM(K14/F16)</f>
        <v>2.264761904761905</v>
      </c>
      <c r="M14" s="202"/>
      <c r="N14" s="202"/>
      <c r="O14" s="204"/>
      <c r="P14" s="204"/>
      <c r="Q14" s="204"/>
      <c r="R14" s="204"/>
      <c r="S14" s="203"/>
      <c r="T14" s="203"/>
      <c r="U14" s="204">
        <f>SUM((S11*U11)+(S12*U12))</f>
        <v>3437.6000000000004</v>
      </c>
      <c r="V14" s="204">
        <f>SUM(U14/F16)</f>
        <v>3.2739047619047623</v>
      </c>
      <c r="W14" s="204">
        <f>SUM((T11*W11)+(T11*W12))</f>
        <v>2406</v>
      </c>
      <c r="X14" s="204">
        <f>SUM(W14/F16)</f>
        <v>2.2914285714285714</v>
      </c>
      <c r="Y14" s="203"/>
      <c r="Z14" s="203"/>
      <c r="AA14" s="204">
        <f>SUM((Y11*AA11)+(Y12*AA12))</f>
        <v>3445.6000000000004</v>
      </c>
      <c r="AB14" s="204">
        <f>SUM(AA14/F16)</f>
        <v>3.2815238095238097</v>
      </c>
      <c r="AC14" s="204">
        <f>SUM((Z11*AC11)+(Z12*AC12))</f>
        <v>2440</v>
      </c>
      <c r="AD14" s="204">
        <f>SUM(AC14/F16)</f>
        <v>2.323809523809524</v>
      </c>
      <c r="AE14" s="205">
        <f>SUM(W14/U14)</f>
        <v>0.6999069117989294</v>
      </c>
      <c r="AF14" s="203">
        <f>SUM(W14-K14)/K14</f>
        <v>0.011774600504625737</v>
      </c>
      <c r="AG14" s="203">
        <f>SUM(U14-I14)/I14</f>
        <v>0.3096616885096008</v>
      </c>
      <c r="AH14" s="203"/>
      <c r="AI14" s="205">
        <f>SUM(AC14/AA14)</f>
        <v>0.7081495240306477</v>
      </c>
      <c r="AJ14" s="203">
        <f>SUM(W14-K14)/K14</f>
        <v>0.011774600504625737</v>
      </c>
      <c r="AK14" s="203">
        <f>SUM(AA14-I14)/I14</f>
        <v>0.31270953977445903</v>
      </c>
      <c r="AL14" s="202"/>
    </row>
    <row r="15" spans="1:37" s="182" customFormat="1" ht="15.75">
      <c r="A15" s="192"/>
      <c r="J15" s="197"/>
      <c r="L15" s="197"/>
      <c r="O15" s="197"/>
      <c r="P15" s="197"/>
      <c r="Q15" s="197"/>
      <c r="R15" s="197"/>
      <c r="S15" s="198"/>
      <c r="T15" s="198"/>
      <c r="V15" s="197"/>
      <c r="X15" s="197"/>
      <c r="Y15" s="198"/>
      <c r="Z15" s="198"/>
      <c r="AB15" s="197"/>
      <c r="AD15" s="197"/>
      <c r="AE15" s="185"/>
      <c r="AF15" s="198"/>
      <c r="AG15" s="198"/>
      <c r="AH15" s="198"/>
      <c r="AI15" s="200"/>
      <c r="AJ15" s="201"/>
      <c r="AK15" s="201"/>
    </row>
    <row r="16" spans="1:37" s="182" customFormat="1" ht="15.75">
      <c r="A16" s="192"/>
      <c r="B16" s="182" t="s">
        <v>116</v>
      </c>
      <c r="F16" s="182">
        <v>1050</v>
      </c>
      <c r="I16" s="182">
        <v>2751</v>
      </c>
      <c r="J16" s="197">
        <f>SUM(I16/F16)</f>
        <v>2.62</v>
      </c>
      <c r="K16" s="182">
        <v>2272</v>
      </c>
      <c r="L16" s="197">
        <f>SUM(K16/F16)</f>
        <v>2.163809523809524</v>
      </c>
      <c r="O16" s="197"/>
      <c r="P16" s="197"/>
      <c r="Q16" s="197"/>
      <c r="R16" s="197"/>
      <c r="S16" s="198"/>
      <c r="T16" s="198"/>
      <c r="U16" s="182">
        <v>3721</v>
      </c>
      <c r="V16" s="197">
        <f>SUM(U16/F16)</f>
        <v>3.5438095238095237</v>
      </c>
      <c r="W16" s="182">
        <v>2431</v>
      </c>
      <c r="X16" s="197">
        <f>SUM(W16/F16)</f>
        <v>2.315238095238095</v>
      </c>
      <c r="Y16" s="198"/>
      <c r="Z16" s="198"/>
      <c r="AB16" s="197"/>
      <c r="AD16" s="197"/>
      <c r="AE16" s="185">
        <f>SUM(W16/U16)</f>
        <v>0.653319000268745</v>
      </c>
      <c r="AF16" s="198">
        <f>SUM(W16-K16)/K16</f>
        <v>0.06998239436619719</v>
      </c>
      <c r="AG16" s="198">
        <f>SUM(U16-I16)/I16</f>
        <v>0.35259905488913124</v>
      </c>
      <c r="AH16" s="198"/>
      <c r="AI16" s="200"/>
      <c r="AJ16" s="201"/>
      <c r="AK16" s="201"/>
    </row>
    <row r="17" spans="1:37" s="182" customFormat="1" ht="15.75">
      <c r="A17" s="192"/>
      <c r="J17" s="197"/>
      <c r="L17" s="197"/>
      <c r="O17" s="197"/>
      <c r="P17" s="197"/>
      <c r="Q17" s="197"/>
      <c r="R17" s="197"/>
      <c r="S17" s="198"/>
      <c r="T17" s="198"/>
      <c r="V17" s="197"/>
      <c r="X17" s="197"/>
      <c r="Y17" s="198"/>
      <c r="Z17" s="198"/>
      <c r="AB17" s="197"/>
      <c r="AD17" s="197"/>
      <c r="AE17" s="185"/>
      <c r="AF17" s="198"/>
      <c r="AG17" s="198"/>
      <c r="AH17" s="198"/>
      <c r="AI17" s="200"/>
      <c r="AJ17" s="201"/>
      <c r="AK17" s="201"/>
    </row>
    <row r="18" spans="1:37" s="182" customFormat="1" ht="15.75">
      <c r="A18" s="192"/>
      <c r="J18" s="197"/>
      <c r="L18" s="197"/>
      <c r="O18" s="197"/>
      <c r="P18" s="197"/>
      <c r="Q18" s="197"/>
      <c r="R18" s="197"/>
      <c r="S18" s="198"/>
      <c r="T18" s="198"/>
      <c r="V18" s="197"/>
      <c r="X18" s="197"/>
      <c r="Y18" s="198"/>
      <c r="Z18" s="198"/>
      <c r="AB18" s="197"/>
      <c r="AD18" s="197"/>
      <c r="AE18" s="185"/>
      <c r="AF18" s="198"/>
      <c r="AG18" s="198"/>
      <c r="AH18" s="198"/>
      <c r="AI18" s="200"/>
      <c r="AJ18" s="201"/>
      <c r="AK18" s="201"/>
    </row>
    <row r="19" spans="1:37" ht="15.75">
      <c r="A19" s="192">
        <v>23</v>
      </c>
      <c r="B19" s="183" t="s">
        <v>117</v>
      </c>
      <c r="C19" s="193" t="s">
        <v>52</v>
      </c>
      <c r="D19" s="191">
        <v>585</v>
      </c>
      <c r="E19" s="194">
        <v>80237740</v>
      </c>
      <c r="F19" s="194">
        <v>1842.0050505050506</v>
      </c>
      <c r="G19" s="195">
        <v>0</v>
      </c>
      <c r="H19" s="195">
        <v>0.1</v>
      </c>
      <c r="I19" s="191">
        <v>2077</v>
      </c>
      <c r="K19" s="191">
        <v>837</v>
      </c>
      <c r="M19" s="195">
        <v>0</v>
      </c>
      <c r="N19" s="195">
        <v>0.1</v>
      </c>
      <c r="O19" s="196"/>
      <c r="Q19" s="196"/>
      <c r="S19" s="195">
        <v>0</v>
      </c>
      <c r="T19" s="195">
        <v>0.1</v>
      </c>
      <c r="U19" s="191">
        <v>2102</v>
      </c>
      <c r="W19" s="191">
        <v>859</v>
      </c>
      <c r="X19" s="196"/>
      <c r="Y19" s="195">
        <v>0</v>
      </c>
      <c r="Z19" s="195">
        <v>0.1</v>
      </c>
      <c r="AA19" s="191">
        <v>2102</v>
      </c>
      <c r="AB19" s="196"/>
      <c r="AC19" s="191">
        <v>903</v>
      </c>
      <c r="AD19" s="197"/>
      <c r="AE19" s="185"/>
      <c r="AF19" s="198"/>
      <c r="AG19" s="198"/>
      <c r="AH19" s="199"/>
      <c r="AI19" s="200"/>
      <c r="AJ19" s="201"/>
      <c r="AK19" s="201"/>
    </row>
    <row r="20" spans="2:37" ht="15.75">
      <c r="B20" s="183"/>
      <c r="C20" s="193" t="s">
        <v>52</v>
      </c>
      <c r="D20" s="191">
        <v>586</v>
      </c>
      <c r="E20" s="194">
        <v>53646590</v>
      </c>
      <c r="F20" s="194">
        <v>1231.5562442607898</v>
      </c>
      <c r="G20" s="195">
        <v>0.1</v>
      </c>
      <c r="H20" s="195">
        <v>0.2</v>
      </c>
      <c r="I20" s="191">
        <v>2005</v>
      </c>
      <c r="K20" s="191">
        <v>809</v>
      </c>
      <c r="M20" s="195">
        <v>0.1</v>
      </c>
      <c r="N20" s="195">
        <v>0.2</v>
      </c>
      <c r="O20" s="196"/>
      <c r="Q20" s="196"/>
      <c r="S20" s="195">
        <v>0.1</v>
      </c>
      <c r="T20" s="195">
        <v>0.2</v>
      </c>
      <c r="U20" s="191">
        <v>2318</v>
      </c>
      <c r="W20" s="191">
        <v>812</v>
      </c>
      <c r="X20" s="196"/>
      <c r="Y20" s="195">
        <v>0.1</v>
      </c>
      <c r="Z20" s="195">
        <v>0.2</v>
      </c>
      <c r="AA20" s="191">
        <v>2318</v>
      </c>
      <c r="AB20" s="196"/>
      <c r="AC20" s="191">
        <v>819</v>
      </c>
      <c r="AD20" s="197"/>
      <c r="AE20" s="185"/>
      <c r="AF20" s="198"/>
      <c r="AG20" s="198"/>
      <c r="AH20" s="199"/>
      <c r="AI20" s="200"/>
      <c r="AJ20" s="201"/>
      <c r="AK20" s="201"/>
    </row>
    <row r="21" spans="2:37" ht="15.75">
      <c r="B21" s="183"/>
      <c r="C21" s="193" t="s">
        <v>52</v>
      </c>
      <c r="D21" s="191">
        <v>587</v>
      </c>
      <c r="E21" s="194">
        <v>43293620</v>
      </c>
      <c r="F21" s="194">
        <v>993.8847566574839</v>
      </c>
      <c r="G21" s="195">
        <v>0.3</v>
      </c>
      <c r="H21" s="195">
        <v>0.7</v>
      </c>
      <c r="I21" s="191">
        <v>1726</v>
      </c>
      <c r="K21" s="191">
        <v>316</v>
      </c>
      <c r="M21" s="195">
        <v>0.3</v>
      </c>
      <c r="N21" s="195">
        <v>0.7</v>
      </c>
      <c r="O21" s="196"/>
      <c r="Q21" s="196"/>
      <c r="S21" s="195">
        <v>0.3</v>
      </c>
      <c r="T21" s="195">
        <v>0.7</v>
      </c>
      <c r="U21" s="191">
        <v>1757</v>
      </c>
      <c r="W21" s="191">
        <v>353</v>
      </c>
      <c r="X21" s="196"/>
      <c r="Y21" s="195">
        <v>0.3</v>
      </c>
      <c r="Z21" s="195">
        <v>0.7</v>
      </c>
      <c r="AA21" s="191">
        <v>1757</v>
      </c>
      <c r="AB21" s="196"/>
      <c r="AC21" s="191">
        <v>356</v>
      </c>
      <c r="AD21" s="197"/>
      <c r="AE21" s="185"/>
      <c r="AF21" s="198"/>
      <c r="AG21" s="198"/>
      <c r="AH21" s="199"/>
      <c r="AI21" s="200"/>
      <c r="AJ21" s="201"/>
      <c r="AK21" s="201"/>
    </row>
    <row r="22" spans="2:37" ht="15.75">
      <c r="B22" s="183"/>
      <c r="C22" s="193" t="s">
        <v>52</v>
      </c>
      <c r="D22" s="191">
        <v>590</v>
      </c>
      <c r="E22" s="194">
        <v>15447610</v>
      </c>
      <c r="F22" s="194">
        <v>354.6283287419651</v>
      </c>
      <c r="G22" s="195">
        <v>0.5</v>
      </c>
      <c r="H22" s="195">
        <v>1</v>
      </c>
      <c r="I22" s="191">
        <v>1050</v>
      </c>
      <c r="K22" s="191">
        <v>1202</v>
      </c>
      <c r="M22" s="195">
        <v>0.5</v>
      </c>
      <c r="N22" s="195">
        <v>1</v>
      </c>
      <c r="O22" s="196"/>
      <c r="Q22" s="196"/>
      <c r="S22" s="195">
        <v>0.5</v>
      </c>
      <c r="T22" s="195">
        <v>1</v>
      </c>
      <c r="U22" s="191">
        <v>1050</v>
      </c>
      <c r="W22" s="191">
        <v>1331</v>
      </c>
      <c r="X22" s="196"/>
      <c r="Y22" s="195">
        <v>0.5</v>
      </c>
      <c r="Z22" s="195">
        <v>1</v>
      </c>
      <c r="AA22" s="191">
        <v>1050</v>
      </c>
      <c r="AB22" s="196"/>
      <c r="AC22" s="191">
        <v>1356</v>
      </c>
      <c r="AD22" s="197"/>
      <c r="AE22" s="185"/>
      <c r="AF22" s="198"/>
      <c r="AG22" s="198"/>
      <c r="AH22" s="199"/>
      <c r="AI22" s="200"/>
      <c r="AJ22" s="201"/>
      <c r="AK22" s="201"/>
    </row>
    <row r="23" spans="2:37" ht="15.75">
      <c r="B23" s="183"/>
      <c r="C23" s="193" t="s">
        <v>52</v>
      </c>
      <c r="D23" s="191">
        <v>591</v>
      </c>
      <c r="E23" s="194">
        <v>115256000</v>
      </c>
      <c r="F23" s="194">
        <v>2645.9136822773185</v>
      </c>
      <c r="G23" s="195">
        <v>0.2</v>
      </c>
      <c r="H23" s="195">
        <v>0.4</v>
      </c>
      <c r="I23" s="191">
        <v>2589</v>
      </c>
      <c r="K23" s="191">
        <v>2346</v>
      </c>
      <c r="M23" s="195">
        <v>0.2</v>
      </c>
      <c r="N23" s="195">
        <v>0.4</v>
      </c>
      <c r="O23" s="196"/>
      <c r="Q23" s="196"/>
      <c r="S23" s="195">
        <v>0.2</v>
      </c>
      <c r="T23" s="195">
        <v>0.4</v>
      </c>
      <c r="U23" s="191">
        <v>3903</v>
      </c>
      <c r="W23" s="191">
        <v>2572</v>
      </c>
      <c r="X23" s="196"/>
      <c r="Y23" s="195">
        <v>0.2</v>
      </c>
      <c r="Z23" s="195">
        <v>0.4</v>
      </c>
      <c r="AA23" s="191">
        <v>4103</v>
      </c>
      <c r="AB23" s="196"/>
      <c r="AC23" s="191">
        <v>2602</v>
      </c>
      <c r="AD23" s="197"/>
      <c r="AE23" s="185"/>
      <c r="AF23" s="198"/>
      <c r="AG23" s="198"/>
      <c r="AH23" s="199"/>
      <c r="AI23" s="200"/>
      <c r="AJ23" s="201"/>
      <c r="AK23" s="201"/>
    </row>
    <row r="24" spans="7:37" ht="15.75">
      <c r="G24" s="206"/>
      <c r="H24" s="206"/>
      <c r="I24" s="182">
        <v>9447</v>
      </c>
      <c r="J24" s="197"/>
      <c r="K24" s="182">
        <v>5510</v>
      </c>
      <c r="L24" s="197"/>
      <c r="M24" s="206"/>
      <c r="N24" s="206"/>
      <c r="O24" s="197"/>
      <c r="P24" s="197"/>
      <c r="Q24" s="197"/>
      <c r="R24" s="197"/>
      <c r="S24" s="203"/>
      <c r="T24" s="203"/>
      <c r="U24" s="182">
        <v>11130</v>
      </c>
      <c r="V24" s="197"/>
      <c r="W24" s="182">
        <v>5927</v>
      </c>
      <c r="Y24" s="203"/>
      <c r="Z24" s="203"/>
      <c r="AA24" s="182">
        <v>11330</v>
      </c>
      <c r="AB24" s="197"/>
      <c r="AC24" s="182">
        <v>6036</v>
      </c>
      <c r="AD24" s="197"/>
      <c r="AE24" s="185"/>
      <c r="AF24" s="198"/>
      <c r="AG24" s="198"/>
      <c r="AH24" s="199"/>
      <c r="AI24" s="200"/>
      <c r="AJ24" s="201"/>
      <c r="AK24" s="201"/>
    </row>
    <row r="25" spans="1:38" s="182" customFormat="1" ht="15.75">
      <c r="A25" s="58"/>
      <c r="B25" s="202" t="s">
        <v>118</v>
      </c>
      <c r="C25" s="202"/>
      <c r="D25" s="202"/>
      <c r="E25" s="202"/>
      <c r="F25" s="202"/>
      <c r="G25" s="202"/>
      <c r="H25" s="202"/>
      <c r="I25" s="204">
        <f>SUM((G19*I19)+(G20*I20)+(G21*I21)+(G22*I22)+(G23*I23))</f>
        <v>1761.1</v>
      </c>
      <c r="J25" s="204">
        <f>SUM(I25/F27)</f>
        <v>1.7098058252427184</v>
      </c>
      <c r="K25" s="204">
        <f>SUM((H19*K19)+(H20*K20)+(H21*K21)+(H22*K22)+(H23*K23))</f>
        <v>2607.1000000000004</v>
      </c>
      <c r="L25" s="204">
        <f>SUM(K25/F27)</f>
        <v>2.5311650485436896</v>
      </c>
      <c r="M25" s="202"/>
      <c r="N25" s="202"/>
      <c r="O25" s="204"/>
      <c r="P25" s="204"/>
      <c r="Q25" s="204"/>
      <c r="R25" s="204"/>
      <c r="S25" s="203"/>
      <c r="T25" s="203"/>
      <c r="U25" s="204">
        <f>SUM((S19*U19)+(S20*U20)+(S21*U21)+(S22*U22)+(S23*U23))</f>
        <v>2064.5</v>
      </c>
      <c r="V25" s="204">
        <f>SUM(U25/F27)</f>
        <v>2.004368932038835</v>
      </c>
      <c r="W25" s="204">
        <f>SUM((T19*W19)+(T20*W20)+(T21*W21)+(T22*W22)+(T23*W23))</f>
        <v>2855.2</v>
      </c>
      <c r="X25" s="204">
        <f>SUM(W25/F27)</f>
        <v>2.772038834951456</v>
      </c>
      <c r="Y25" s="203"/>
      <c r="Z25" s="203"/>
      <c r="AA25" s="204">
        <f>SUM((Y19*AA19)+(Y20*AA20)+(Y21*AA21)+(Y22*AA22)+(Y23*AA23))</f>
        <v>2104.5</v>
      </c>
      <c r="AB25" s="204">
        <f>SUM(AA25/F27)</f>
        <v>2.0432038834951456</v>
      </c>
      <c r="AC25" s="204">
        <f>SUM((Z19*AC19)+(Z20*AC20)+(Z21*AC21)+(Z22*AC22)+(Z23*AC23))</f>
        <v>2900.1</v>
      </c>
      <c r="AD25" s="204">
        <f>SUM(AC25/F27)</f>
        <v>2.815631067961165</v>
      </c>
      <c r="AE25" s="205">
        <f>SUM(W25/U25)</f>
        <v>1.382998304674255</v>
      </c>
      <c r="AF25" s="203">
        <f>SUM(W25-K25)/K25</f>
        <v>0.09516320816232574</v>
      </c>
      <c r="AG25" s="203">
        <f>SUM(U25-I25)/I25</f>
        <v>0.17227868945545405</v>
      </c>
      <c r="AH25" s="203"/>
      <c r="AI25" s="205">
        <f>SUM(AC25/AA25)</f>
        <v>1.378047042052744</v>
      </c>
      <c r="AJ25" s="203">
        <f>SUM(W25-K25)/K25</f>
        <v>0.09516320816232574</v>
      </c>
      <c r="AK25" s="203">
        <f>SUM(AA25-I25)/I25</f>
        <v>0.19499176650956795</v>
      </c>
      <c r="AL25" s="202"/>
    </row>
    <row r="26" spans="1:37" s="182" customFormat="1" ht="15.75">
      <c r="A26" s="192"/>
      <c r="J26" s="197"/>
      <c r="L26" s="197"/>
      <c r="O26" s="197"/>
      <c r="P26" s="197"/>
      <c r="Q26" s="197"/>
      <c r="R26" s="197"/>
      <c r="S26" s="198"/>
      <c r="T26" s="198"/>
      <c r="V26" s="197"/>
      <c r="X26" s="197"/>
      <c r="Y26" s="198"/>
      <c r="Z26" s="198"/>
      <c r="AB26" s="197"/>
      <c r="AD26" s="197"/>
      <c r="AE26" s="185"/>
      <c r="AF26" s="198"/>
      <c r="AG26" s="198"/>
      <c r="AH26" s="198"/>
      <c r="AI26" s="200"/>
      <c r="AJ26" s="201"/>
      <c r="AK26" s="201"/>
    </row>
    <row r="27" spans="1:37" s="182" customFormat="1" ht="15.75">
      <c r="A27" s="192"/>
      <c r="B27" s="182" t="s">
        <v>119</v>
      </c>
      <c r="F27" s="182">
        <v>1030</v>
      </c>
      <c r="I27" s="182">
        <v>4888</v>
      </c>
      <c r="J27" s="197">
        <f>SUM(I27/F27)</f>
        <v>4.745631067961165</v>
      </c>
      <c r="K27" s="182">
        <v>5958</v>
      </c>
      <c r="L27" s="197">
        <f>SUM(K27/F27)</f>
        <v>5.784466019417476</v>
      </c>
      <c r="O27" s="197"/>
      <c r="P27" s="197"/>
      <c r="Q27" s="197"/>
      <c r="R27" s="197"/>
      <c r="S27" s="198"/>
      <c r="T27" s="198"/>
      <c r="U27" s="182">
        <v>6393</v>
      </c>
      <c r="V27" s="197">
        <f>SUM(U27/F27)</f>
        <v>6.206796116504854</v>
      </c>
      <c r="W27" s="182">
        <v>6352</v>
      </c>
      <c r="X27" s="197">
        <f>SUM(W27/F27)</f>
        <v>6.1669902912621355</v>
      </c>
      <c r="Y27" s="198"/>
      <c r="Z27" s="198"/>
      <c r="AB27" s="197"/>
      <c r="AD27" s="197"/>
      <c r="AE27" s="185">
        <f>SUM(W27/U27)</f>
        <v>0.9935867354919443</v>
      </c>
      <c r="AF27" s="198">
        <f>SUM(W27-K27)/K27</f>
        <v>0.06612957368244378</v>
      </c>
      <c r="AG27" s="198">
        <f>SUM(U27-I27)/I27</f>
        <v>0.3078968903436989</v>
      </c>
      <c r="AH27" s="198"/>
      <c r="AI27" s="200"/>
      <c r="AJ27" s="201"/>
      <c r="AK27" s="201"/>
    </row>
    <row r="28" spans="1:31" s="182" customFormat="1" ht="15.75">
      <c r="A28" s="192"/>
      <c r="J28" s="197"/>
      <c r="L28" s="197"/>
      <c r="M28" s="198"/>
      <c r="N28" s="198"/>
      <c r="P28" s="197"/>
      <c r="R28" s="197"/>
      <c r="S28" s="198"/>
      <c r="T28" s="198"/>
      <c r="V28" s="197"/>
      <c r="X28" s="197"/>
      <c r="Y28" s="185"/>
      <c r="Z28" s="198"/>
      <c r="AA28" s="198"/>
      <c r="AB28" s="198"/>
      <c r="AC28" s="200"/>
      <c r="AD28" s="201"/>
      <c r="AE28" s="201"/>
    </row>
    <row r="29" spans="1:37" ht="15.75">
      <c r="A29" s="192">
        <v>42</v>
      </c>
      <c r="B29" s="183" t="s">
        <v>120</v>
      </c>
      <c r="C29" s="193" t="s">
        <v>52</v>
      </c>
      <c r="D29" s="191">
        <v>409</v>
      </c>
      <c r="E29" s="194">
        <v>7943965</v>
      </c>
      <c r="F29" s="194">
        <v>182.3683425160698</v>
      </c>
      <c r="G29" s="195">
        <v>1</v>
      </c>
      <c r="H29" s="195">
        <v>1</v>
      </c>
      <c r="I29" s="191">
        <v>0</v>
      </c>
      <c r="K29" s="191">
        <v>900</v>
      </c>
      <c r="M29" s="195">
        <v>1</v>
      </c>
      <c r="N29" s="195">
        <v>1</v>
      </c>
      <c r="O29" s="196"/>
      <c r="Q29" s="196"/>
      <c r="S29" s="195">
        <v>1</v>
      </c>
      <c r="T29" s="195">
        <v>1</v>
      </c>
      <c r="U29" s="191">
        <v>0</v>
      </c>
      <c r="W29" s="191">
        <v>6639</v>
      </c>
      <c r="X29" s="196"/>
      <c r="Y29" s="195">
        <v>1</v>
      </c>
      <c r="Z29" s="195">
        <v>1</v>
      </c>
      <c r="AA29" s="191">
        <v>0</v>
      </c>
      <c r="AB29" s="196"/>
      <c r="AC29" s="191">
        <v>7439</v>
      </c>
      <c r="AD29" s="197"/>
      <c r="AE29" s="185"/>
      <c r="AF29" s="198"/>
      <c r="AG29" s="198"/>
      <c r="AH29" s="199"/>
      <c r="AI29" s="200"/>
      <c r="AJ29" s="201"/>
      <c r="AK29" s="201"/>
    </row>
    <row r="30" spans="1:37" s="182" customFormat="1" ht="15.75">
      <c r="A30" s="192"/>
      <c r="G30" s="202"/>
      <c r="H30" s="202"/>
      <c r="I30" s="182">
        <v>0</v>
      </c>
      <c r="J30" s="197"/>
      <c r="K30" s="182">
        <v>900</v>
      </c>
      <c r="L30" s="197"/>
      <c r="M30" s="203"/>
      <c r="N30" s="203"/>
      <c r="O30" s="197"/>
      <c r="P30" s="197"/>
      <c r="Q30" s="197"/>
      <c r="R30" s="197"/>
      <c r="S30" s="203"/>
      <c r="T30" s="203"/>
      <c r="U30" s="182">
        <v>0</v>
      </c>
      <c r="V30" s="197"/>
      <c r="W30" s="182">
        <v>6639</v>
      </c>
      <c r="X30" s="197"/>
      <c r="Y30" s="203"/>
      <c r="Z30" s="203"/>
      <c r="AA30" s="182">
        <v>0</v>
      </c>
      <c r="AB30" s="197"/>
      <c r="AC30" s="182">
        <v>7439</v>
      </c>
      <c r="AD30" s="197"/>
      <c r="AE30" s="185"/>
      <c r="AF30" s="198"/>
      <c r="AG30" s="198"/>
      <c r="AH30" s="198"/>
      <c r="AI30" s="200"/>
      <c r="AJ30" s="201"/>
      <c r="AK30" s="201"/>
    </row>
    <row r="31" spans="1:38" ht="15.75">
      <c r="A31" s="58"/>
      <c r="B31" s="202" t="s">
        <v>121</v>
      </c>
      <c r="C31" s="206"/>
      <c r="D31" s="206"/>
      <c r="E31" s="206"/>
      <c r="F31" s="206"/>
      <c r="G31" s="206"/>
      <c r="H31" s="206"/>
      <c r="I31" s="202">
        <f>SUM(G29*I29)</f>
        <v>0</v>
      </c>
      <c r="J31" s="204">
        <f>SUM(I31/F33)</f>
        <v>0</v>
      </c>
      <c r="K31" s="202">
        <f>SUM(H29*K29)</f>
        <v>900</v>
      </c>
      <c r="L31" s="204">
        <f>SUM(K31/F33)</f>
        <v>4.945054945054945</v>
      </c>
      <c r="M31" s="203"/>
      <c r="N31" s="203"/>
      <c r="O31" s="204"/>
      <c r="P31" s="204"/>
      <c r="Q31" s="204"/>
      <c r="R31" s="204"/>
      <c r="S31" s="203"/>
      <c r="T31" s="203"/>
      <c r="U31" s="202">
        <f>SUM(S29*U29)</f>
        <v>0</v>
      </c>
      <c r="V31" s="204">
        <f>SUM(U31/F33)</f>
        <v>0</v>
      </c>
      <c r="W31" s="202">
        <f>SUM(T29*W29)</f>
        <v>6639</v>
      </c>
      <c r="X31" s="204">
        <f>SUM(W31/F33)</f>
        <v>36.47802197802198</v>
      </c>
      <c r="Y31" s="203"/>
      <c r="Z31" s="203"/>
      <c r="AA31" s="202">
        <f>SUM(Y29*AA29)</f>
        <v>0</v>
      </c>
      <c r="AB31" s="204">
        <f>SUM(AA31/F33)</f>
        <v>0</v>
      </c>
      <c r="AC31" s="202">
        <f>SUM(Z29*AC29)</f>
        <v>7439</v>
      </c>
      <c r="AD31" s="204">
        <f>SUM(AC31/F33)</f>
        <v>40.87362637362637</v>
      </c>
      <c r="AE31" s="205"/>
      <c r="AF31" s="203">
        <f>SUM(W31-K31)/K31</f>
        <v>6.376666666666667</v>
      </c>
      <c r="AG31" s="203" t="e">
        <f>SUM(U31-I31)/I31</f>
        <v>#DIV/0!</v>
      </c>
      <c r="AH31" s="195"/>
      <c r="AI31" s="205" t="e">
        <f>SUM(AC31/AA31)</f>
        <v>#DIV/0!</v>
      </c>
      <c r="AJ31" s="203">
        <f>SUM(W31-K31)/K31</f>
        <v>6.376666666666667</v>
      </c>
      <c r="AK31" s="203" t="e">
        <f>SUM(AA31-I31)/I31</f>
        <v>#DIV/0!</v>
      </c>
      <c r="AL31" s="206"/>
    </row>
    <row r="32" spans="13:34" ht="15.75">
      <c r="M32" s="196"/>
      <c r="N32" s="196"/>
      <c r="O32" s="196"/>
      <c r="Q32" s="196"/>
      <c r="X32" s="196"/>
      <c r="Y32" s="199"/>
      <c r="Z32" s="199"/>
      <c r="AB32" s="196"/>
      <c r="AD32" s="197"/>
      <c r="AE32" s="185"/>
      <c r="AF32" s="198"/>
      <c r="AG32" s="198"/>
      <c r="AH32" s="199"/>
    </row>
    <row r="33" spans="2:34" ht="15.75">
      <c r="B33" s="182" t="s">
        <v>122</v>
      </c>
      <c r="F33" s="182">
        <v>182</v>
      </c>
      <c r="I33" s="182">
        <v>136</v>
      </c>
      <c r="J33" s="197">
        <f>SUM(I33/F33)</f>
        <v>0.7472527472527473</v>
      </c>
      <c r="K33" s="182">
        <v>0</v>
      </c>
      <c r="L33" s="197">
        <f>SUM(K33/F33)</f>
        <v>0</v>
      </c>
      <c r="M33" s="197"/>
      <c r="N33" s="197"/>
      <c r="O33" s="197"/>
      <c r="P33" s="197"/>
      <c r="Q33" s="197"/>
      <c r="R33" s="197"/>
      <c r="S33" s="198"/>
      <c r="T33" s="198"/>
      <c r="U33" s="182">
        <v>136</v>
      </c>
      <c r="V33" s="197">
        <f>SUM(U33/F33)</f>
        <v>0.7472527472527473</v>
      </c>
      <c r="W33" s="182">
        <v>5970</v>
      </c>
      <c r="X33" s="197">
        <f>SUM(W33/F33)</f>
        <v>32.8021978021978</v>
      </c>
      <c r="Y33" s="198"/>
      <c r="Z33" s="198"/>
      <c r="AB33" s="196"/>
      <c r="AD33" s="197"/>
      <c r="AE33" s="185">
        <f>SUM(W33/U33)</f>
        <v>43.89705882352941</v>
      </c>
      <c r="AF33" s="198" t="e">
        <f>SUM(W33-K33)/K33</f>
        <v>#DIV/0!</v>
      </c>
      <c r="AG33" s="198">
        <f>SUM(U33-I33)/I33</f>
        <v>0</v>
      </c>
      <c r="AH33" s="19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2005-11-30T20:58:28Z</dcterms:created>
  <dcterms:modified xsi:type="dcterms:W3CDTF">2005-12-07T16:27:09Z</dcterms:modified>
  <cp:category/>
  <cp:version/>
  <cp:contentType/>
  <cp:contentStatus/>
</cp:coreProperties>
</file>