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acc1" sheetId="1" r:id="rId1"/>
    <sheet name="acc2" sheetId="2" r:id="rId2"/>
    <sheet name="acc3" sheetId="3" r:id="rId3"/>
    <sheet name="acc4" sheetId="4" r:id="rId4"/>
    <sheet name="drv" sheetId="5" r:id="rId5"/>
    <sheet name="veh" sheetId="6" r:id="rId6"/>
    <sheet name="drvf" sheetId="7" r:id="rId7"/>
    <sheet name="vehf" sheetId="8" r:id="rId8"/>
    <sheet name="ped1" sheetId="9" r:id="rId9"/>
    <sheet name="ped2" sheetId="10" r:id="rId10"/>
    <sheet name="occ1" sheetId="11" r:id="rId11"/>
    <sheet name="contrib1" sheetId="12" r:id="rId12"/>
    <sheet name="contrib2" sheetId="13" r:id="rId13"/>
    <sheet name="Overview" sheetId="14" r:id="rId14"/>
    <sheet name="etc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<sst xmlns="http://schemas.openxmlformats.org/spreadsheetml/2006/main" count="1099" uniqueCount="448">
  <si>
    <t>MARYLAND STATE HIGHWAY ADMINISTRATION</t>
  </si>
  <si>
    <t>Office  of  Traffic  and  Safety</t>
  </si>
  <si>
    <t>Traffic  Safety  Analysis Division</t>
  </si>
  <si>
    <t>Accident Information</t>
  </si>
  <si>
    <t>Category</t>
  </si>
  <si>
    <t>TOTAL</t>
  </si>
  <si>
    <t>AVG.</t>
  </si>
  <si>
    <t>%</t>
  </si>
  <si>
    <t>Fatal  Accidents</t>
  </si>
  <si>
    <t>Fatal Acc Rate/100MVM</t>
  </si>
  <si>
    <t>Fatal Acc. Cost(millions)</t>
  </si>
  <si>
    <t>Fatalities</t>
  </si>
  <si>
    <t>Fatality Rate/100MVM</t>
  </si>
  <si>
    <t>Injury  Accidents</t>
  </si>
  <si>
    <t>Injury  Acc Rate/100MVM</t>
  </si>
  <si>
    <t>Injury Acc. Cost(millions)</t>
  </si>
  <si>
    <t>Injured  Rate/100MVM</t>
  </si>
  <si>
    <t>Property  Damage  Only</t>
  </si>
  <si>
    <t>Prop Dam Rate/100MVM</t>
  </si>
  <si>
    <t>Prop  Dam  Cost(millions)</t>
  </si>
  <si>
    <t>Total  Accidents</t>
  </si>
  <si>
    <t>Total Acc Rate/100MVM</t>
  </si>
  <si>
    <t>Total Acc. Cost(millions)</t>
  </si>
  <si>
    <t>AVMT  in  Billions</t>
  </si>
  <si>
    <t>Population (1,000)</t>
  </si>
  <si>
    <t>Fatality Rate/1,000 Population</t>
  </si>
  <si>
    <t>Registered Vehicles (1,000)</t>
  </si>
  <si>
    <t>Fatality Rate/1,000 Vehicles</t>
  </si>
  <si>
    <t>Licensed Drivers (1,000)</t>
  </si>
  <si>
    <t>Fatality Rate/1,000 Drivers</t>
  </si>
  <si>
    <t>** Accident Type</t>
  </si>
  <si>
    <t>Opposite Direction</t>
  </si>
  <si>
    <t>Rear End</t>
  </si>
  <si>
    <t>Left Turn</t>
  </si>
  <si>
    <t>Sideswipe</t>
  </si>
  <si>
    <t>Angle</t>
  </si>
  <si>
    <t>Parked Vehicle</t>
  </si>
  <si>
    <t>Pedestrian</t>
  </si>
  <si>
    <t>Pedalcycle</t>
  </si>
  <si>
    <t>Other Conveyance</t>
  </si>
  <si>
    <t>Railway Train</t>
  </si>
  <si>
    <t>Animal</t>
  </si>
  <si>
    <t>Fixed Object(see pg 2)</t>
  </si>
  <si>
    <t>Other Object</t>
  </si>
  <si>
    <t>Overturned</t>
  </si>
  <si>
    <t>Spilled Cargo</t>
  </si>
  <si>
    <t>Jacknife</t>
  </si>
  <si>
    <t>Units Separate</t>
  </si>
  <si>
    <t>Other Non Collision</t>
  </si>
  <si>
    <t>Run Off Road</t>
  </si>
  <si>
    <t>Down Hill Runaway</t>
  </si>
  <si>
    <t>Explosion or Fire</t>
  </si>
  <si>
    <t>U-Turn</t>
  </si>
  <si>
    <t>Backing</t>
  </si>
  <si>
    <t>Other/unknown</t>
  </si>
  <si>
    <t>Total Accidents</t>
  </si>
  <si>
    <t>Fixed Object</t>
  </si>
  <si>
    <t>Bridge Overpass</t>
  </si>
  <si>
    <t>Building</t>
  </si>
  <si>
    <t>Culvert-Ditch</t>
  </si>
  <si>
    <t>Curb-Wall</t>
  </si>
  <si>
    <t>Guardrail-Barrier</t>
  </si>
  <si>
    <t>Embankment</t>
  </si>
  <si>
    <t>Fence</t>
  </si>
  <si>
    <t>LightPole</t>
  </si>
  <si>
    <t>Sign Post</t>
  </si>
  <si>
    <t>Other Pole</t>
  </si>
  <si>
    <t>Tree-Shrubbery</t>
  </si>
  <si>
    <t>Construction Barrier</t>
  </si>
  <si>
    <t>Crash Attenuator</t>
  </si>
  <si>
    <t>Total Fixed Objects</t>
  </si>
  <si>
    <t>Roadway Surface</t>
  </si>
  <si>
    <t>Wet</t>
  </si>
  <si>
    <t>Dry</t>
  </si>
  <si>
    <t>Snow</t>
  </si>
  <si>
    <t>Ice</t>
  </si>
  <si>
    <t>Mud</t>
  </si>
  <si>
    <t>Other / Unknown</t>
  </si>
  <si>
    <t>Weather</t>
  </si>
  <si>
    <t>Clear / Cloudy</t>
  </si>
  <si>
    <t>Fog / Smoke / Smog</t>
  </si>
  <si>
    <t>Rain</t>
  </si>
  <si>
    <t>Severe Winds</t>
  </si>
  <si>
    <t>Illumination</t>
  </si>
  <si>
    <t>Daylight</t>
  </si>
  <si>
    <t>Dawn / Dusk</t>
  </si>
  <si>
    <t>Dark Lights On</t>
  </si>
  <si>
    <t>Dark Lights Off</t>
  </si>
  <si>
    <t>In Intersection</t>
  </si>
  <si>
    <t>Yes</t>
  </si>
  <si>
    <t>No</t>
  </si>
  <si>
    <t>Unknown</t>
  </si>
  <si>
    <t>Signal Accidents</t>
  </si>
  <si>
    <t>Construction Zone</t>
  </si>
  <si>
    <t>Route Type</t>
  </si>
  <si>
    <t>IS</t>
  </si>
  <si>
    <t>US</t>
  </si>
  <si>
    <t>MD</t>
  </si>
  <si>
    <t>CO</t>
  </si>
  <si>
    <t>MU</t>
  </si>
  <si>
    <t>GV</t>
  </si>
  <si>
    <t>SR</t>
  </si>
  <si>
    <t>OP</t>
  </si>
  <si>
    <t>Balto. City CY</t>
  </si>
  <si>
    <t>Parking Lots</t>
  </si>
  <si>
    <t>Time of Day</t>
  </si>
  <si>
    <t>12:00 Midnight</t>
  </si>
  <si>
    <t>12:00 Noon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</si>
  <si>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</si>
  <si>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</si>
  <si>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</si>
  <si>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</si>
  <si>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</si>
  <si>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</si>
  <si>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</si>
  <si>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</si>
  <si>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</si>
  <si>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</si>
  <si>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</si>
  <si>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</si>
  <si>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</si>
  <si>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  of  Week</t>
  </si>
  <si>
    <t>Sunday</t>
  </si>
  <si>
    <t>Monday</t>
  </si>
  <si>
    <t>Tuesday</t>
  </si>
  <si>
    <t>Wednesday</t>
  </si>
  <si>
    <t>Thursday</t>
  </si>
  <si>
    <t>Friday</t>
  </si>
  <si>
    <t>Saturday</t>
  </si>
  <si>
    <t>County</t>
  </si>
  <si>
    <t>Allegany</t>
  </si>
  <si>
    <t>Anne 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</si>
  <si>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</si>
  <si>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</si>
  <si>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</si>
  <si>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</si>
  <si>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</si>
  <si>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</si>
  <si>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</si>
  <si>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</si>
  <si>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</si>
  <si>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</si>
  <si>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</si>
  <si>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</si>
  <si>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</si>
  <si>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 George's</t>
  </si>
  <si>
    <t>Queen  Anne's</t>
  </si>
  <si>
    <t>St.  Mary's</t>
  </si>
  <si>
    <t>Somerset</t>
  </si>
  <si>
    <t>Talbot</t>
  </si>
  <si>
    <t>Washington</t>
  </si>
  <si>
    <t>Wicomico</t>
  </si>
  <si>
    <t>Worcester</t>
  </si>
  <si>
    <t>Baltimore  City</t>
  </si>
  <si>
    <t>Driver Information</t>
  </si>
  <si>
    <t>Driver Severity</t>
  </si>
  <si>
    <t>Driver  Age</t>
  </si>
  <si>
    <t>15  and  Under</t>
  </si>
  <si>
    <t>16</t>
  </si>
  <si>
    <t>17</t>
  </si>
  <si>
    <t>18</t>
  </si>
  <si>
    <t>19</t>
  </si>
  <si>
    <t>20</t>
  </si>
  <si>
    <t>21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</si>
  <si>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</si>
  <si>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</si>
  <si>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</si>
  <si>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</si>
  <si>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</si>
  <si>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</si>
  <si>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</si>
  <si>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</si>
  <si>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</si>
  <si>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79</t>
  </si>
  <si>
    <t>80  +</t>
  </si>
  <si>
    <t>Total  Drivers</t>
  </si>
  <si>
    <t>Driver Condition</t>
  </si>
  <si>
    <t>Not  Stated</t>
  </si>
  <si>
    <t>No  Apparent  Defects</t>
  </si>
  <si>
    <t>Alcohol</t>
  </si>
  <si>
    <t>Drugs</t>
  </si>
  <si>
    <t>Physical  Handicap</t>
  </si>
  <si>
    <t>Illness</t>
  </si>
  <si>
    <t>Fatigue</t>
  </si>
  <si>
    <t>Apparently  Asleep</t>
  </si>
  <si>
    <t>Driver  Sex</t>
  </si>
  <si>
    <t>Male</t>
  </si>
  <si>
    <t>Female</t>
  </si>
  <si>
    <t>Safety  Equipment</t>
  </si>
  <si>
    <t>Lap  Belts  Only</t>
  </si>
  <si>
    <t>Harness  Only</t>
  </si>
  <si>
    <t>Belt  and  Harness</t>
  </si>
  <si>
    <t>Air  Bag</t>
  </si>
  <si>
    <t>Air  Bag  and  Belts</t>
  </si>
  <si>
    <t>Motorcycle  Helmet</t>
  </si>
  <si>
    <t>Eye  Protection</t>
  </si>
  <si>
    <t>Helmet  /  Eye  Protection</t>
  </si>
  <si>
    <t>None</t>
  </si>
  <si>
    <t>** Please note:  Data on this report is subject to editing changes.</t>
  </si>
  <si>
    <t>Vehicle Body Type</t>
  </si>
  <si>
    <t>Not Applicable</t>
  </si>
  <si>
    <t>Motorcycle</t>
  </si>
  <si>
    <t>Automobile</t>
  </si>
  <si>
    <t>Station Wagon</t>
  </si>
  <si>
    <t>Limousine</t>
  </si>
  <si>
    <t>Single TRK 2 Axles</t>
  </si>
  <si>
    <t>Single TRK 3 Axles</t>
  </si>
  <si>
    <t>Truck Tractor</t>
  </si>
  <si>
    <t>Recreational Vehicle</t>
  </si>
  <si>
    <t>Farm Vehicle</t>
  </si>
  <si>
    <t>Transit Bus</t>
  </si>
  <si>
    <t>Cross Country Bus</t>
  </si>
  <si>
    <t>School Bus</t>
  </si>
  <si>
    <t>Ambulance - Emerg.</t>
  </si>
  <si>
    <t>Ambulance - Non-Emerg.</t>
  </si>
  <si>
    <t>Fire Veh. - Emerg.</t>
  </si>
  <si>
    <t>Fire Veh. - Non-Emerg.</t>
  </si>
  <si>
    <t>Police - Emerg.</t>
  </si>
  <si>
    <t>Police - Non-Emerg.</t>
  </si>
  <si>
    <t>Moped</t>
  </si>
  <si>
    <t>Pickup Truck</t>
  </si>
  <si>
    <t>Van</t>
  </si>
  <si>
    <t>Other</t>
  </si>
  <si>
    <t>Total  Vehicles</t>
  </si>
  <si>
    <t>At Fault Driver Information</t>
  </si>
  <si>
    <t>Pedestrian Information</t>
  </si>
  <si>
    <t>Pedestrian  Age</t>
  </si>
  <si>
    <t>Under  5</t>
  </si>
  <si>
    <t>5  -  9</t>
  </si>
  <si>
    <t>10  -  15</t>
  </si>
  <si>
    <t>16  -  17</t>
  </si>
  <si>
    <t>18  -  19</t>
  </si>
  <si>
    <t>20  -  24</t>
  </si>
  <si>
    <t>Total  Pedestrian</t>
  </si>
  <si>
    <t>Pedestrian  Condition</t>
  </si>
  <si>
    <t>Pedestrian  Sex</t>
  </si>
  <si>
    <t>Pedestrian Location</t>
  </si>
  <si>
    <t>Not App.</t>
  </si>
  <si>
    <t>Shoulder</t>
  </si>
  <si>
    <t>Curb</t>
  </si>
  <si>
    <t>Sidewalk</t>
  </si>
  <si>
    <t>Outside Right of Way</t>
  </si>
  <si>
    <t>On Rd. at Crosswalk</t>
  </si>
  <si>
    <t>On Rd. Not at Cross.</t>
  </si>
  <si>
    <t>In School Bus Zone</t>
  </si>
  <si>
    <t>In Bikeway</t>
  </si>
  <si>
    <t>Other/Unk.</t>
  </si>
  <si>
    <t>Total  Pedestrians</t>
  </si>
  <si>
    <t>Ped. Obey Traf. Signal</t>
  </si>
  <si>
    <t>No Ped. Signal</t>
  </si>
  <si>
    <t>Obeyed Ped. Signal</t>
  </si>
  <si>
    <t>Disobeyed Ped. Signal</t>
  </si>
  <si>
    <t>Ped. Signal Malfunct.</t>
  </si>
  <si>
    <t>Pedestrian  Visibility</t>
  </si>
  <si>
    <t>Not  App.</t>
  </si>
  <si>
    <t>Light Clothing</t>
  </si>
  <si>
    <t>Dark Clothing</t>
  </si>
  <si>
    <t>Mixed Clothing</t>
  </si>
  <si>
    <t>Reflective Material</t>
  </si>
  <si>
    <t>Head Light</t>
  </si>
  <si>
    <t>Rear Reflector</t>
  </si>
  <si>
    <t>Head Light &amp; Reflect.</t>
  </si>
  <si>
    <t>Other/Unknown</t>
  </si>
  <si>
    <t>Pedestrian  Movement</t>
  </si>
  <si>
    <t>Cross. at Intersection</t>
  </si>
  <si>
    <t>Cross. Not at Inter.</t>
  </si>
  <si>
    <t>Walk/Ride with Traff.</t>
  </si>
  <si>
    <t>Walk/Ride against Tra.</t>
  </si>
  <si>
    <t>Playing</t>
  </si>
  <si>
    <t>Standing</t>
  </si>
  <si>
    <t>Getting On/Off Veh.</t>
  </si>
  <si>
    <t>Push/Work on Veh.</t>
  </si>
  <si>
    <t>Other Working</t>
  </si>
  <si>
    <t>Hitchhiking</t>
  </si>
  <si>
    <t>On/Off School Bus</t>
  </si>
  <si>
    <t>Occupant Information</t>
  </si>
  <si>
    <t>Occupant  Age</t>
  </si>
  <si>
    <t>10  -  11</t>
  </si>
  <si>
    <t>12  -  13</t>
  </si>
  <si>
    <t>14  -  15</t>
  </si>
  <si>
    <t>Total  Occupants</t>
  </si>
  <si>
    <t>Not  Applicable</t>
  </si>
  <si>
    <t>Not Ejected/Trapped</t>
  </si>
  <si>
    <t>Fully Ejected</t>
  </si>
  <si>
    <t>Partially Ejected</t>
  </si>
  <si>
    <t>Trapped</t>
  </si>
  <si>
    <t>Occupant  Sex</t>
  </si>
  <si>
    <t>Child Restraint</t>
  </si>
  <si>
    <t>Contributing Circumstance 1</t>
  </si>
  <si>
    <t>Influence of Drugs</t>
  </si>
  <si>
    <t>Influence of Alcohol</t>
  </si>
  <si>
    <t>Influence of Medication</t>
  </si>
  <si>
    <t>Combined Influence</t>
  </si>
  <si>
    <t>Phy./Mental Difficulty</t>
  </si>
  <si>
    <t>Asleep/Fainted</t>
  </si>
  <si>
    <t>Not Paying Attention</t>
  </si>
  <si>
    <t>Non-Comp. Lic. Restrictions</t>
  </si>
  <si>
    <t>Fail to Yield Right of Way</t>
  </si>
  <si>
    <t>Fail to Obey Stop Sign</t>
  </si>
  <si>
    <t>Fail to Obey Signal</t>
  </si>
  <si>
    <t>Fail to Obey Oth. Controls</t>
  </si>
  <si>
    <t>Fail to Keep Right of Center</t>
  </si>
  <si>
    <t>Fail to Stop School Bus</t>
  </si>
  <si>
    <t>Wrong Way - One Way</t>
  </si>
  <si>
    <t>Exceed Speed Limit</t>
  </si>
  <si>
    <t>Too Fast for Conditions</t>
  </si>
  <si>
    <t>Followed Too Close</t>
  </si>
  <si>
    <t>Improper Turn</t>
  </si>
  <si>
    <t>Improper Lane Change</t>
  </si>
  <si>
    <t>Improper Backing</t>
  </si>
  <si>
    <t>Improper Passing</t>
  </si>
  <si>
    <t>Improper Signal</t>
  </si>
  <si>
    <t>Improper Parking</t>
  </si>
  <si>
    <t>Interference by Passenger</t>
  </si>
  <si>
    <t>Illegally in Road (PED)</t>
  </si>
  <si>
    <t>Bicycle Violation</t>
  </si>
  <si>
    <t>Clothing Not Visible(PED)</t>
  </si>
  <si>
    <t>Smog / Smoke</t>
  </si>
  <si>
    <t>Sleet / Hail / Freeze Rain</t>
  </si>
  <si>
    <t>Blowing Sand / Dirt</t>
  </si>
  <si>
    <t>Severe Crosswinds</t>
  </si>
  <si>
    <t>Rain / Snow</t>
  </si>
  <si>
    <t>Vision Obstruction</t>
  </si>
  <si>
    <t>Brakes</t>
  </si>
  <si>
    <t>Tires</t>
  </si>
  <si>
    <t>Steering</t>
  </si>
  <si>
    <t>Lights</t>
  </si>
  <si>
    <t>Windows / Windshield</t>
  </si>
  <si>
    <t>Wheel (s)</t>
  </si>
  <si>
    <t>Trailer Coupling</t>
  </si>
  <si>
    <t>Cargo</t>
  </si>
  <si>
    <t>Wet Rd</t>
  </si>
  <si>
    <t>Ice / Snow Covered Rd</t>
  </si>
  <si>
    <t>Debris on Rd</t>
  </si>
  <si>
    <t>Ruts / Holes / Bumps in Rd</t>
  </si>
  <si>
    <t>Rd Under Construction</t>
  </si>
  <si>
    <t>Traffic Control Inoperative</t>
  </si>
  <si>
    <t>Shoulder Low/High/Soft</t>
  </si>
  <si>
    <t>Contributing Circumstance 2</t>
  </si>
  <si>
    <t>Combination of Driver, Vehicle &amp; Pedestrian Information</t>
  </si>
  <si>
    <t>Incapacitating Injuries</t>
  </si>
  <si>
    <t>Non-Incapacitating Injuries</t>
  </si>
  <si>
    <t>Possible Injuries</t>
  </si>
  <si>
    <t xml:space="preserve">Pedestrian    </t>
  </si>
  <si>
    <t>Bicyclist</t>
  </si>
  <si>
    <t>Other Pedalcycle</t>
  </si>
  <si>
    <t>Rider of Animal</t>
  </si>
  <si>
    <t>In Animal Drawn Veh.</t>
  </si>
  <si>
    <t>Machine Operator / Rider</t>
  </si>
  <si>
    <t xml:space="preserve"> </t>
  </si>
  <si>
    <t>Pedest. Had Been Drinking</t>
  </si>
  <si>
    <t>Total  Injured &amp; Killed</t>
  </si>
  <si>
    <t>Occupant Seating Position</t>
  </si>
  <si>
    <t>Dr/MC Operator Lap</t>
  </si>
  <si>
    <t>Center Front Seat</t>
  </si>
  <si>
    <t>Left Rear &amp; MC Passenger</t>
  </si>
  <si>
    <t>Center Rear Seat</t>
  </si>
  <si>
    <t>Right Rear Seat</t>
  </si>
  <si>
    <t>Other in Vehicle</t>
  </si>
  <si>
    <t>Cargo Area</t>
  </si>
  <si>
    <t>Outside Vehicle</t>
  </si>
  <si>
    <t>Right Front Seat</t>
  </si>
  <si>
    <t>NOTE: Information on the Occupant page represents passengers only.</t>
  </si>
  <si>
    <t>Occupant  Ejection</t>
  </si>
  <si>
    <t xml:space="preserve"> Pedestrian  Type </t>
  </si>
  <si>
    <t xml:space="preserve">Not Applicable </t>
  </si>
  <si>
    <t xml:space="preserve">Total  Pedestrians </t>
  </si>
  <si>
    <t xml:space="preserve">  Ejection</t>
  </si>
  <si>
    <t>Commercial Drivers License</t>
  </si>
  <si>
    <t>At Fault Vehicle / Driver Information</t>
  </si>
  <si>
    <t>Vehicle / Driver Information</t>
  </si>
  <si>
    <t>Commercial Vehicle Body Type</t>
  </si>
  <si>
    <t>Bus</t>
  </si>
  <si>
    <t>Van / Enclosed Box</t>
  </si>
  <si>
    <t>Truck-Tractor</t>
  </si>
  <si>
    <t>Cargo Tank</t>
  </si>
  <si>
    <t>Flatbed</t>
  </si>
  <si>
    <t>Dump</t>
  </si>
  <si>
    <t>Concrete Mixer</t>
  </si>
  <si>
    <t>Auto Transporter</t>
  </si>
  <si>
    <t>Garbage / Refuse</t>
  </si>
  <si>
    <t>Tests</t>
  </si>
  <si>
    <t>Test Refused</t>
  </si>
  <si>
    <t>Positive Prelim. Test</t>
  </si>
  <si>
    <t>Evidence Test Given</t>
  </si>
  <si>
    <t xml:space="preserve">Other </t>
  </si>
  <si>
    <t xml:space="preserve"> Unknown</t>
  </si>
  <si>
    <t>Failure to Drive in Single Lane</t>
  </si>
  <si>
    <t>Improper Right Turn on Red</t>
  </si>
  <si>
    <t>Operator Using Cellular Phone</t>
  </si>
  <si>
    <t>Stopping in Lane/Roadway</t>
  </si>
  <si>
    <t>Engine Trouble</t>
  </si>
  <si>
    <t xml:space="preserve">Alcohol </t>
  </si>
  <si>
    <t>Both (Alcohol &amp; Drugs)</t>
  </si>
  <si>
    <t>Accident Condition *</t>
  </si>
  <si>
    <t xml:space="preserve">*  Accident Condition based on a variety of fields any of which can contain alcohol or drug related codes.  </t>
  </si>
  <si>
    <t>Driver Impaired</t>
  </si>
  <si>
    <t>Normal</t>
  </si>
  <si>
    <t>Pedestrian Impaired</t>
  </si>
  <si>
    <t xml:space="preserve">Total  Pedestrians  </t>
  </si>
  <si>
    <t>Driver BAC</t>
  </si>
  <si>
    <t>No Alcohol</t>
  </si>
  <si>
    <t>.01 - .09</t>
  </si>
  <si>
    <t>.10 &amp; Above</t>
  </si>
  <si>
    <t>Pedestrian BAC</t>
  </si>
  <si>
    <t>The 5 contributing circumstances above unknown are new codes added mid 2000.</t>
  </si>
  <si>
    <t xml:space="preserve">** Please note:  Accident type - Combination of Collsion type and First Harmful event.  Population, Reg. Veh. &amp; Lic. Drivers is estimated.   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</si>
  <si>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</si>
  <si>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</si>
  <si>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</si>
  <si>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</si>
  <si>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</si>
  <si>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</si>
  <si>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</si>
  <si>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</si>
  <si>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</si>
  <si>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</si>
  <si>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</si>
  <si>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</si>
  <si>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</si>
  <si>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Total of All Fatalities</t>
  </si>
  <si>
    <t>Total Number  Injured</t>
  </si>
  <si>
    <t>Information on the contributing circumstance pages (12-13) represents All drivers &amp; pedestrians involved.</t>
  </si>
  <si>
    <t xml:space="preserve">Pedestrian  Fault </t>
  </si>
  <si>
    <t xml:space="preserve">Yes </t>
  </si>
  <si>
    <t>Page 14</t>
  </si>
  <si>
    <t>Vehicle Information</t>
  </si>
  <si>
    <t>Speed Limit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</si>
  <si>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</si>
  <si>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</si>
  <si>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</si>
  <si>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</si>
  <si>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</si>
  <si>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</si>
  <si>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</si>
  <si>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>Intersection &amp; Intersection Related</t>
  </si>
  <si>
    <t>Construction - Maintenance Zone</t>
  </si>
  <si>
    <t>Night</t>
  </si>
  <si>
    <t>Run Off the Road</t>
  </si>
  <si>
    <t>Wet Surface</t>
  </si>
  <si>
    <t>Page 15</t>
  </si>
  <si>
    <t xml:space="preserve">  25 &amp; Under</t>
  </si>
  <si>
    <t xml:space="preserve">  65 </t>
  </si>
  <si>
    <t xml:space="preserve">Information on this report represents preliminary data and is subject to change. </t>
  </si>
  <si>
    <t>Query Criteria:  County =  and Person_type = 'P' and Ped_type = '01'. Sub query for pedestrian pages Ped_type = '01'.</t>
  </si>
  <si>
    <t>Information on the pedestrian pages (9-10) represents pedestrians on foot only.</t>
  </si>
  <si>
    <t xml:space="preserve">   Frederick County Pedestrian On Foot Accident Profile Sheet</t>
  </si>
  <si>
    <t>Frederick County Pedestrian On Foot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</si>
</sst>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00000"/>
    <numFmt numFmtId="168" formatCode="####&quot; *&quot;"/>
    <numFmt numFmtId="169" formatCode="[&gt;=100]#,##0;[&gt;=10]#0.0;0.00"/>
    <numFmt numFmtId="170" formatCode="#,##0;#,##0;;"/>
    <numFmt numFmtId="171" formatCode="[&gt;=100]&quot;$&quot;#,##0;[&gt;=10]&quot;$&quot;#0.0;0.00"/>
    <numFmt numFmtId="172" formatCode="[&gt;=100]&quot;$&quot;#,##0;[&gt;=10]&quot;$&quot;#0.0;;"/>
    <numFmt numFmtId="173" formatCode="[&gt;=100]&quot;$&quot;#,##0;[&lt;=99]&quot;$&quot;#0.0;;"/>
    <numFmt numFmtId="174" formatCode="[&gt;=100]#,##0;[&lt;=99]#0.0;0.00"/>
    <numFmt numFmtId="175" formatCode="#,#00"/>
    <numFmt numFmtId="176" formatCode="&quot;$&quot;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entury Schoolbook"/>
      <family val="1"/>
    </font>
    <font>
      <sz val="10"/>
      <name val="Century Schoolbook"/>
      <family val="1"/>
    </font>
    <font>
      <b/>
      <sz val="14"/>
      <name val="Century Schoolbook"/>
      <family val="1"/>
    </font>
    <font>
      <b/>
      <sz val="9"/>
      <name val="Century Schoolbook"/>
      <family val="1"/>
    </font>
    <font>
      <sz val="9"/>
      <name val="Century Schoolbook"/>
      <family val="1"/>
    </font>
    <font>
      <b/>
      <sz val="11"/>
      <name val="Century Schoolbook"/>
      <family val="1"/>
    </font>
    <font>
      <b/>
      <sz val="12"/>
      <name val="Century Schoolbook"/>
      <family val="1"/>
    </font>
    <font>
      <sz val="12"/>
      <name val="Arial"/>
      <family val="0"/>
    </font>
    <font>
      <sz val="12"/>
      <name val="Century Schoolbook"/>
      <family val="0"/>
    </font>
    <font>
      <sz val="11"/>
      <name val="Arial"/>
      <family val="0"/>
    </font>
    <font>
      <sz val="11"/>
      <name val="Century Schoolbook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lightGray">
        <bgColor indexed="9"/>
      </patternFill>
    </fill>
  </fills>
  <borders count="75">
    <border>
      <left/>
      <right/>
      <top/>
      <bottom/>
      <diagonal/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0" fontId="0" fillId="2" borderId="17" xfId="0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1" fillId="2" borderId="17" xfId="0" applyFont="1" applyFill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2" fontId="10" fillId="0" borderId="4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3" fillId="2" borderId="17" xfId="0" applyFont="1" applyFill="1" applyBorder="1" applyAlignment="1">
      <alignment/>
    </xf>
    <xf numFmtId="0" fontId="9" fillId="0" borderId="4" xfId="0" applyFont="1" applyBorder="1" applyAlignment="1">
      <alignment horizontal="centerContinuous" vertical="center"/>
    </xf>
    <xf numFmtId="2" fontId="9" fillId="0" borderId="4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" fontId="9" fillId="0" borderId="1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20" fontId="9" fillId="0" borderId="1" xfId="0" applyNumberFormat="1" applyFont="1" applyBorder="1" applyAlignment="1" quotePrefix="1">
      <alignment horizontal="center" vertical="center"/>
    </xf>
    <xf numFmtId="18" fontId="9" fillId="0" borderId="1" xfId="0" applyNumberFormat="1" applyFont="1" applyBorder="1" applyAlignment="1" quotePrefix="1">
      <alignment horizontal="center" vertical="center"/>
    </xf>
    <xf numFmtId="16" fontId="9" fillId="0" borderId="1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2" borderId="21" xfId="0" applyFill="1" applyBorder="1" applyAlignment="1">
      <alignment/>
    </xf>
    <xf numFmtId="0" fontId="4" fillId="0" borderId="22" xfId="0" applyFont="1" applyBorder="1" applyAlignment="1">
      <alignment horizontal="centerContinuous" vertical="center"/>
    </xf>
    <xf numFmtId="2" fontId="4" fillId="0" borderId="22" xfId="0" applyNumberFormat="1" applyFont="1" applyBorder="1" applyAlignment="1">
      <alignment horizontal="centerContinuous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170" fontId="8" fillId="0" borderId="23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center" vertical="center"/>
    </xf>
    <xf numFmtId="170" fontId="8" fillId="0" borderId="26" xfId="0" applyNumberFormat="1" applyFont="1" applyBorder="1" applyAlignment="1">
      <alignment horizontal="center" vertical="center"/>
    </xf>
    <xf numFmtId="170" fontId="8" fillId="0" borderId="27" xfId="0" applyNumberFormat="1" applyFont="1" applyBorder="1" applyAlignment="1">
      <alignment horizontal="center" vertical="center"/>
    </xf>
    <xf numFmtId="170" fontId="8" fillId="0" borderId="28" xfId="0" applyNumberFormat="1" applyFont="1" applyBorder="1" applyAlignment="1">
      <alignment horizontal="center" vertical="center"/>
    </xf>
    <xf numFmtId="170" fontId="8" fillId="0" borderId="29" xfId="0" applyNumberFormat="1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center" vertical="center"/>
    </xf>
    <xf numFmtId="170" fontId="12" fillId="0" borderId="24" xfId="0" applyNumberFormat="1" applyFont="1" applyBorder="1" applyAlignment="1">
      <alignment horizontal="center" vertical="center"/>
    </xf>
    <xf numFmtId="170" fontId="12" fillId="0" borderId="24" xfId="0" applyNumberFormat="1" applyFont="1" applyBorder="1" applyAlignment="1">
      <alignment horizontal="center" vertical="center"/>
    </xf>
    <xf numFmtId="170" fontId="12" fillId="0" borderId="27" xfId="0" applyNumberFormat="1" applyFont="1" applyBorder="1" applyAlignment="1">
      <alignment horizontal="center" vertical="center"/>
    </xf>
    <xf numFmtId="170" fontId="12" fillId="0" borderId="28" xfId="0" applyNumberFormat="1" applyFont="1" applyBorder="1" applyAlignment="1">
      <alignment horizontal="center" vertical="center"/>
    </xf>
    <xf numFmtId="170" fontId="12" fillId="0" borderId="29" xfId="0" applyNumberFormat="1" applyFont="1" applyBorder="1" applyAlignment="1">
      <alignment horizontal="center" vertical="center"/>
    </xf>
    <xf numFmtId="170" fontId="14" fillId="0" borderId="24" xfId="0" applyNumberFormat="1" applyFont="1" applyBorder="1" applyAlignment="1">
      <alignment horizontal="center" vertical="center"/>
    </xf>
    <xf numFmtId="170" fontId="14" fillId="0" borderId="23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170" fontId="14" fillId="0" borderId="24" xfId="0" applyNumberFormat="1" applyFont="1" applyBorder="1" applyAlignment="1">
      <alignment horizontal="center" vertical="center"/>
    </xf>
    <xf numFmtId="170" fontId="14" fillId="0" borderId="27" xfId="0" applyNumberFormat="1" applyFont="1" applyBorder="1" applyAlignment="1">
      <alignment horizontal="center" vertical="center"/>
    </xf>
    <xf numFmtId="170" fontId="14" fillId="0" borderId="28" xfId="0" applyNumberFormat="1" applyFont="1" applyBorder="1" applyAlignment="1">
      <alignment horizontal="center" vertical="center"/>
    </xf>
    <xf numFmtId="170" fontId="14" fillId="0" borderId="29" xfId="0" applyNumberFormat="1" applyFont="1" applyBorder="1" applyAlignment="1">
      <alignment horizontal="center" vertical="center"/>
    </xf>
    <xf numFmtId="170" fontId="14" fillId="0" borderId="2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65" fontId="8" fillId="2" borderId="33" xfId="0" applyNumberFormat="1" applyFont="1" applyFill="1" applyBorder="1" applyAlignment="1">
      <alignment horizontal="center" vertical="center"/>
    </xf>
    <xf numFmtId="165" fontId="8" fillId="2" borderId="34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0" fontId="14" fillId="0" borderId="39" xfId="0" applyNumberFormat="1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170" fontId="14" fillId="0" borderId="23" xfId="0" applyNumberFormat="1" applyFont="1" applyBorder="1" applyAlignment="1">
      <alignment horizontal="center" vertical="center"/>
    </xf>
    <xf numFmtId="170" fontId="14" fillId="0" borderId="40" xfId="0" applyNumberFormat="1" applyFont="1" applyBorder="1" applyAlignment="1">
      <alignment horizontal="center" vertical="center"/>
    </xf>
    <xf numFmtId="170" fontId="14" fillId="0" borderId="41" xfId="0" applyNumberFormat="1" applyFont="1" applyBorder="1" applyAlignment="1">
      <alignment horizontal="center" vertical="center"/>
    </xf>
    <xf numFmtId="170" fontId="14" fillId="0" borderId="29" xfId="0" applyNumberFormat="1" applyFont="1" applyBorder="1" applyAlignment="1">
      <alignment horizontal="center" vertical="center"/>
    </xf>
    <xf numFmtId="173" fontId="8" fillId="0" borderId="27" xfId="0" applyNumberFormat="1" applyFont="1" applyBorder="1" applyAlignment="1">
      <alignment horizontal="center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26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42" xfId="0" applyNumberFormat="1" applyFont="1" applyBorder="1" applyAlignment="1">
      <alignment horizontal="center" vertical="center"/>
    </xf>
    <xf numFmtId="173" fontId="8" fillId="0" borderId="43" xfId="0" applyNumberFormat="1" applyFont="1" applyBorder="1" applyAlignment="1">
      <alignment horizontal="center" vertical="center"/>
    </xf>
    <xf numFmtId="173" fontId="8" fillId="0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20" fontId="4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5" fontId="8" fillId="2" borderId="24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Continuous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center" vertical="center"/>
    </xf>
    <xf numFmtId="170" fontId="8" fillId="0" borderId="23" xfId="0" applyNumberFormat="1" applyFont="1" applyBorder="1" applyAlignment="1">
      <alignment horizontal="center" vertical="center"/>
    </xf>
    <xf numFmtId="170" fontId="14" fillId="0" borderId="25" xfId="0" applyNumberFormat="1" applyFont="1" applyBorder="1" applyAlignment="1">
      <alignment horizontal="center" vertical="center"/>
    </xf>
    <xf numFmtId="170" fontId="8" fillId="0" borderId="45" xfId="0" applyNumberFormat="1" applyFont="1" applyBorder="1" applyAlignment="1">
      <alignment horizontal="center" vertical="center"/>
    </xf>
    <xf numFmtId="170" fontId="8" fillId="0" borderId="46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Continuous" vertical="center"/>
    </xf>
    <xf numFmtId="170" fontId="14" fillId="0" borderId="47" xfId="0" applyNumberFormat="1" applyFont="1" applyBorder="1" applyAlignment="1">
      <alignment horizontal="center" vertical="center"/>
    </xf>
    <xf numFmtId="170" fontId="14" fillId="0" borderId="48" xfId="0" applyNumberFormat="1" applyFont="1" applyBorder="1" applyAlignment="1">
      <alignment horizontal="center" vertical="center"/>
    </xf>
    <xf numFmtId="170" fontId="14" fillId="0" borderId="45" xfId="0" applyNumberFormat="1" applyFont="1" applyBorder="1" applyAlignment="1">
      <alignment horizontal="center" vertical="center"/>
    </xf>
    <xf numFmtId="170" fontId="14" fillId="0" borderId="45" xfId="0" applyNumberFormat="1" applyFont="1" applyBorder="1" applyAlignment="1">
      <alignment horizontal="center" vertical="center"/>
    </xf>
    <xf numFmtId="170" fontId="14" fillId="0" borderId="4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0" fontId="7" fillId="0" borderId="39" xfId="0" applyNumberFormat="1" applyFont="1" applyFill="1" applyBorder="1" applyAlignment="1">
      <alignment horizontal="center" vertical="center"/>
    </xf>
    <xf numFmtId="170" fontId="7" fillId="0" borderId="52" xfId="0" applyNumberFormat="1" applyFont="1" applyFill="1" applyBorder="1" applyAlignment="1">
      <alignment horizontal="center" vertical="center"/>
    </xf>
    <xf numFmtId="170" fontId="7" fillId="0" borderId="53" xfId="0" applyNumberFormat="1" applyFont="1" applyFill="1" applyBorder="1" applyAlignment="1">
      <alignment horizontal="center" vertical="center"/>
    </xf>
    <xf numFmtId="170" fontId="7" fillId="0" borderId="23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0" fontId="7" fillId="0" borderId="47" xfId="0" applyNumberFormat="1" applyFont="1" applyFill="1" applyBorder="1" applyAlignment="1">
      <alignment horizontal="center" vertical="center"/>
    </xf>
    <xf numFmtId="165" fontId="7" fillId="3" borderId="34" xfId="0" applyNumberFormat="1" applyFont="1" applyFill="1" applyBorder="1" applyAlignment="1">
      <alignment horizontal="center" vertical="center"/>
    </xf>
    <xf numFmtId="173" fontId="8" fillId="0" borderId="47" xfId="0" applyNumberFormat="1" applyFont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0" fontId="7" fillId="0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20" fontId="9" fillId="0" borderId="7" xfId="0" applyNumberFormat="1" applyFont="1" applyBorder="1" applyAlignment="1">
      <alignment horizontal="center" vertical="center"/>
    </xf>
    <xf numFmtId="170" fontId="14" fillId="0" borderId="55" xfId="0" applyNumberFormat="1" applyFont="1" applyBorder="1" applyAlignment="1">
      <alignment horizontal="center" vertical="center"/>
    </xf>
    <xf numFmtId="170" fontId="14" fillId="0" borderId="5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Continuous" vertical="center"/>
    </xf>
    <xf numFmtId="170" fontId="9" fillId="0" borderId="0" xfId="0" applyNumberFormat="1" applyFont="1" applyBorder="1" applyAlignment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2" fontId="1" fillId="0" borderId="0" xfId="0" applyNumberFormat="1" applyFont="1" applyAlignment="1">
      <alignment horizontal="centerContinuous" vertical="center"/>
    </xf>
    <xf numFmtId="170" fontId="8" fillId="0" borderId="4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0" fontId="7" fillId="0" borderId="58" xfId="0" applyNumberFormat="1" applyFont="1" applyFill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0" fontId="8" fillId="0" borderId="59" xfId="0" applyNumberFormat="1" applyFont="1" applyBorder="1" applyAlignment="1">
      <alignment horizontal="center" vertical="center"/>
    </xf>
    <xf numFmtId="170" fontId="8" fillId="0" borderId="3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70" fontId="12" fillId="0" borderId="4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/>
    </xf>
    <xf numFmtId="170" fontId="14" fillId="0" borderId="49" xfId="0" applyNumberFormat="1" applyFont="1" applyBorder="1" applyAlignment="1">
      <alignment horizontal="center" vertical="center"/>
    </xf>
    <xf numFmtId="170" fontId="14" fillId="0" borderId="39" xfId="0" applyNumberFormat="1" applyFont="1" applyBorder="1" applyAlignment="1">
      <alignment horizontal="center" vertical="center"/>
    </xf>
    <xf numFmtId="170" fontId="14" fillId="0" borderId="53" xfId="0" applyNumberFormat="1" applyFont="1" applyBorder="1" applyAlignment="1">
      <alignment horizontal="center" vertical="center"/>
    </xf>
    <xf numFmtId="164" fontId="14" fillId="0" borderId="60" xfId="0" applyNumberFormat="1" applyFont="1" applyBorder="1" applyAlignment="1">
      <alignment horizontal="center" vertical="center"/>
    </xf>
    <xf numFmtId="164" fontId="14" fillId="0" borderId="63" xfId="0" applyNumberFormat="1" applyFont="1" applyBorder="1" applyAlignment="1">
      <alignment horizontal="center" vertical="center"/>
    </xf>
    <xf numFmtId="170" fontId="14" fillId="0" borderId="52" xfId="0" applyNumberFormat="1" applyFont="1" applyBorder="1" applyAlignment="1">
      <alignment horizontal="center" vertical="center"/>
    </xf>
    <xf numFmtId="170" fontId="14" fillId="0" borderId="64" xfId="0" applyNumberFormat="1" applyFont="1" applyBorder="1" applyAlignment="1">
      <alignment horizontal="center" vertical="center"/>
    </xf>
    <xf numFmtId="164" fontId="14" fillId="0" borderId="65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Continuous" vertical="center"/>
    </xf>
    <xf numFmtId="170" fontId="12" fillId="0" borderId="45" xfId="0" applyNumberFormat="1" applyFont="1" applyBorder="1" applyAlignment="1">
      <alignment horizontal="center" vertical="center"/>
    </xf>
    <xf numFmtId="170" fontId="12" fillId="0" borderId="46" xfId="0" applyNumberFormat="1" applyFont="1" applyBorder="1" applyAlignment="1">
      <alignment horizontal="center" vertical="center"/>
    </xf>
    <xf numFmtId="170" fontId="14" fillId="0" borderId="46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Continuous" vertical="center" shrinkToFit="1"/>
    </xf>
    <xf numFmtId="170" fontId="14" fillId="0" borderId="69" xfId="0" applyNumberFormat="1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Continuous" vertical="center"/>
    </xf>
    <xf numFmtId="170" fontId="14" fillId="0" borderId="53" xfId="0" applyNumberFormat="1" applyFont="1" applyBorder="1" applyAlignment="1">
      <alignment horizontal="center" vertical="center"/>
    </xf>
    <xf numFmtId="170" fontId="14" fillId="0" borderId="70" xfId="0" applyNumberFormat="1" applyFont="1" applyBorder="1" applyAlignment="1">
      <alignment horizontal="center" vertical="center"/>
    </xf>
    <xf numFmtId="170" fontId="14" fillId="0" borderId="71" xfId="0" applyNumberFormat="1" applyFont="1" applyBorder="1" applyAlignment="1">
      <alignment horizontal="center" vertical="center"/>
    </xf>
    <xf numFmtId="164" fontId="14" fillId="0" borderId="72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0" fontId="13" fillId="2" borderId="21" xfId="0" applyFont="1" applyFill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6" fontId="8" fillId="0" borderId="24" xfId="0" applyNumberFormat="1" applyFont="1" applyBorder="1" applyAlignment="1">
      <alignment horizontal="center" vertical="center"/>
    </xf>
    <xf numFmtId="170" fontId="8" fillId="0" borderId="39" xfId="0" applyNumberFormat="1" applyFont="1" applyFill="1" applyBorder="1" applyAlignment="1">
      <alignment horizontal="center" vertical="center"/>
    </xf>
    <xf numFmtId="170" fontId="8" fillId="0" borderId="52" xfId="0" applyNumberFormat="1" applyFont="1" applyFill="1" applyBorder="1" applyAlignment="1">
      <alignment horizontal="center" vertical="center"/>
    </xf>
    <xf numFmtId="170" fontId="8" fillId="0" borderId="53" xfId="0" applyNumberFormat="1" applyFont="1" applyFill="1" applyBorder="1" applyAlignment="1">
      <alignment horizontal="center" vertical="center"/>
    </xf>
    <xf numFmtId="170" fontId="8" fillId="0" borderId="2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4" fontId="8" fillId="0" borderId="54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170" fontId="8" fillId="0" borderId="47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70" fontId="8" fillId="0" borderId="45" xfId="0" applyNumberFormat="1" applyFont="1" applyFill="1" applyBorder="1" applyAlignment="1">
      <alignment horizontal="center" vertical="center"/>
    </xf>
    <xf numFmtId="170" fontId="8" fillId="0" borderId="71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/>
    </xf>
    <xf numFmtId="170" fontId="8" fillId="0" borderId="28" xfId="0" applyNumberFormat="1" applyFont="1" applyFill="1" applyBorder="1" applyAlignment="1">
      <alignment horizontal="center" vertical="center"/>
    </xf>
    <xf numFmtId="170" fontId="8" fillId="0" borderId="29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60" xfId="0" applyNumberFormat="1" applyFont="1" applyFill="1" applyBorder="1" applyAlignment="1">
      <alignment horizontal="center" vertical="center"/>
    </xf>
    <xf numFmtId="20" fontId="9" fillId="0" borderId="20" xfId="0" applyNumberFormat="1" applyFont="1" applyBorder="1" applyAlignment="1">
      <alignment horizontal="center" vertical="center"/>
    </xf>
    <xf numFmtId="170" fontId="14" fillId="0" borderId="20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9" fontId="8" fillId="2" borderId="27" xfId="0" applyNumberFormat="1" applyFont="1" applyFill="1" applyBorder="1" applyAlignment="1">
      <alignment horizontal="center" vertical="center"/>
    </xf>
    <xf numFmtId="169" fontId="8" fillId="2" borderId="24" xfId="0" applyNumberFormat="1" applyFont="1" applyFill="1" applyBorder="1" applyAlignment="1">
      <alignment horizontal="center" vertical="center"/>
    </xf>
    <xf numFmtId="169" fontId="8" fillId="2" borderId="26" xfId="0" applyNumberFormat="1" applyFont="1" applyFill="1" applyBorder="1" applyAlignment="1">
      <alignment horizontal="center" vertical="center"/>
    </xf>
    <xf numFmtId="169" fontId="8" fillId="2" borderId="25" xfId="0" applyNumberFormat="1" applyFont="1" applyFill="1" applyBorder="1" applyAlignment="1">
      <alignment horizontal="center" vertical="center"/>
    </xf>
    <xf numFmtId="170" fontId="8" fillId="2" borderId="39" xfId="0" applyNumberFormat="1" applyFont="1" applyFill="1" applyBorder="1" applyAlignment="1">
      <alignment horizontal="center" vertical="center"/>
    </xf>
    <xf numFmtId="170" fontId="8" fillId="2" borderId="26" xfId="0" applyNumberFormat="1" applyFont="1" applyFill="1" applyBorder="1" applyAlignment="1">
      <alignment horizontal="center" vertical="center"/>
    </xf>
    <xf numFmtId="3" fontId="8" fillId="2" borderId="58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170" fontId="8" fillId="2" borderId="58" xfId="0" applyNumberFormat="1" applyFont="1" applyFill="1" applyBorder="1" applyAlignment="1">
      <alignment horizontal="center" vertical="center"/>
    </xf>
    <xf numFmtId="174" fontId="8" fillId="2" borderId="58" xfId="0" applyNumberFormat="1" applyFont="1" applyFill="1" applyBorder="1" applyAlignment="1">
      <alignment horizontal="center" vertical="center"/>
    </xf>
    <xf numFmtId="174" fontId="8" fillId="2" borderId="26" xfId="0" applyNumberFormat="1" applyFont="1" applyFill="1" applyBorder="1" applyAlignment="1">
      <alignment horizontal="center" vertical="center"/>
    </xf>
    <xf numFmtId="174" fontId="8" fillId="2" borderId="25" xfId="0" applyNumberFormat="1" applyFont="1" applyFill="1" applyBorder="1" applyAlignment="1">
      <alignment horizontal="center" vertical="center"/>
    </xf>
    <xf numFmtId="174" fontId="8" fillId="2" borderId="56" xfId="0" applyNumberFormat="1" applyFont="1" applyFill="1" applyBorder="1" applyAlignment="1">
      <alignment horizontal="center" vertical="center"/>
    </xf>
    <xf numFmtId="174" fontId="8" fillId="2" borderId="73" xfId="0" applyNumberFormat="1" applyFont="1" applyFill="1" applyBorder="1" applyAlignment="1">
      <alignment horizontal="center" vertical="center"/>
    </xf>
    <xf numFmtId="174" fontId="8" fillId="2" borderId="7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dartprg_v_3_0\dart9yrprofi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1"/>
      <sheetName val="acc2"/>
      <sheetName val="acc3"/>
      <sheetName val="acc4"/>
      <sheetName val="drv"/>
      <sheetName val="veh"/>
      <sheetName val="drvf"/>
      <sheetName val="vehf"/>
      <sheetName val="ped1"/>
      <sheetName val="ped2"/>
      <sheetName val="occ1"/>
      <sheetName val="contrib1"/>
      <sheetName val="contri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5"/>
  <sheetViews>
    <sheetView tabSelected="1" zoomScale="75" zoomScaleNormal="75" workbookViewId="0" topLeftCell="A1">
      <selection activeCell="B13" sqref="B13"/>
    </sheetView>
  </sheetViews>
  <sheetFormatPr defaultColWidth="9.140625" defaultRowHeight="12.75"/>
  <cols>
    <col min="1" max="1" width="0.5625" style="0" customWidth="1"/>
    <col min="2" max="2" width="38.421875" style="0" customWidth="1"/>
    <col min="3" max="3" width="10.00390625" style="0" customWidth="1"/>
    <col min="4" max="4" width="9.421875" style="0" customWidth="1"/>
    <col min="13" max="13" width="10.421875" style="0" customWidth="1"/>
    <col min="14" max="14" width="9.28125" style="16" customWidth="1"/>
    <col min="15" max="15" width="9.57421875" style="0" customWidth="1"/>
    <col min="16" max="16" width="0.71875" style="0" customWidth="1"/>
    <col min="18" max="18" width="8.28125" style="0" customWidth="1"/>
  </cols>
  <sheetData>
    <row r="1" spans="2:15" ht="12.75">
      <c r="B1" s="1" t="s">
        <v>0</v>
      </c>
      <c r="N1" s="139">
        <v>38203</v>
      </c>
      <c r="O1" s="197"/>
    </row>
    <row r="2" spans="2:14" ht="12.75">
      <c r="B2" s="1" t="s">
        <v>1</v>
      </c>
      <c r="N2" s="140" t="s">
        <v>407</v>
      </c>
    </row>
    <row r="3" ht="12.75">
      <c r="B3" s="1" t="s">
        <v>2</v>
      </c>
    </row>
    <row r="4" ht="3.75" customHeight="1"/>
    <row r="5" spans="2:15" ht="12.75" customHeight="1">
      <c r="B5" s="9" t="s">
        <v>446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67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9.5" customHeight="1" thickBot="1" thickTop="1">
      <c r="B7" s="33"/>
      <c r="C7" s="5" t="s">
        <v>447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07"/>
      <c r="P7" s="7"/>
    </row>
    <row r="8" spans="2:16" ht="19.5" customHeight="1" thickBot="1">
      <c r="B8" s="3" t="s">
        <v>4</v>
      </c>
      <c r="C8" s="4">
        <v>1994</v>
      </c>
      <c r="D8" s="4">
        <v>1995</v>
      </c>
      <c r="E8" s="102">
        <v>1996</v>
      </c>
      <c r="F8" s="102">
        <v>1997</v>
      </c>
      <c r="G8" s="102">
        <v>1998</v>
      </c>
      <c r="H8" s="102">
        <v>1999</v>
      </c>
      <c r="I8" s="102">
        <v>2000</v>
      </c>
      <c r="J8" s="102">
        <v>2001</v>
      </c>
      <c r="K8" s="102">
        <v>2002</v>
      </c>
      <c r="L8" s="102">
        <v>2003</v>
      </c>
      <c r="M8" s="4" t="s">
        <v>5</v>
      </c>
      <c r="N8" s="188" t="s">
        <v>6</v>
      </c>
      <c r="O8" s="108" t="s">
        <v>7</v>
      </c>
      <c r="P8" s="7"/>
    </row>
    <row r="9" spans="2:16" ht="19.5" customHeight="1">
      <c r="B9" s="158" t="s">
        <v>8</v>
      </c>
      <c r="C9" s="159">
        <v>3</v>
      </c>
      <c r="D9" s="159">
        <v>2</v>
      </c>
      <c r="E9" s="160">
        <v>3</v>
      </c>
      <c r="F9" s="161">
        <v>3</v>
      </c>
      <c r="G9" s="161">
        <v>0</v>
      </c>
      <c r="H9" s="162">
        <v>6</v>
      </c>
      <c r="I9" s="162">
        <v>3</v>
      </c>
      <c r="J9" s="162">
        <v>0</v>
      </c>
      <c r="K9" s="162">
        <v>2</v>
      </c>
      <c r="L9" s="162">
        <v>4</v>
      </c>
      <c r="M9" s="162">
        <f>SUM(C9:L9)</f>
        <v>26</v>
      </c>
      <c r="N9" s="163">
        <f>M9/10</f>
        <v>2.6</v>
      </c>
      <c r="O9" s="164">
        <f>(M9/$M$22)*100</f>
        <v>5.567451820128479</v>
      </c>
      <c r="P9" s="7"/>
    </row>
    <row r="10" spans="2:16" ht="19.5" customHeight="1">
      <c r="B10" s="141" t="s">
        <v>9</v>
      </c>
      <c r="C10" s="253"/>
      <c r="D10" s="254"/>
      <c r="E10" s="253"/>
      <c r="F10" s="254"/>
      <c r="G10" s="254"/>
      <c r="H10" s="254"/>
      <c r="I10" s="254"/>
      <c r="J10" s="254"/>
      <c r="K10" s="254"/>
      <c r="L10" s="254"/>
      <c r="M10" s="138"/>
      <c r="N10" s="253"/>
      <c r="O10" s="109"/>
      <c r="P10" s="7"/>
    </row>
    <row r="11" spans="2:16" ht="19.5" customHeight="1">
      <c r="B11" s="141" t="s">
        <v>10</v>
      </c>
      <c r="C11" s="126">
        <f>C9*3.404</f>
        <v>10.212</v>
      </c>
      <c r="D11" s="127">
        <f>D9*3.507</f>
        <v>7.014</v>
      </c>
      <c r="E11" s="127">
        <f>E9*3.636</f>
        <v>10.908000000000001</v>
      </c>
      <c r="F11" s="127">
        <f aca="true" t="shared" si="0" ref="F11:L11">F9*3.727</f>
        <v>11.181</v>
      </c>
      <c r="G11" s="127">
        <f t="shared" si="0"/>
        <v>0</v>
      </c>
      <c r="H11" s="127">
        <f t="shared" si="0"/>
        <v>22.362</v>
      </c>
      <c r="I11" s="127">
        <f t="shared" si="0"/>
        <v>11.181</v>
      </c>
      <c r="J11" s="127">
        <f t="shared" si="0"/>
        <v>0</v>
      </c>
      <c r="K11" s="127">
        <f t="shared" si="0"/>
        <v>7.454</v>
      </c>
      <c r="L11" s="127">
        <f t="shared" si="0"/>
        <v>14.908</v>
      </c>
      <c r="M11" s="128">
        <f>SUM(C11:L11)</f>
        <v>95.21999999999998</v>
      </c>
      <c r="N11" s="129">
        <f>AVERAGE(C11:L11)</f>
        <v>9.521999999999998</v>
      </c>
      <c r="O11" s="110"/>
      <c r="P11" s="7"/>
    </row>
    <row r="12" spans="2:16" ht="19.5" customHeight="1">
      <c r="B12" s="158" t="s">
        <v>420</v>
      </c>
      <c r="C12" s="165">
        <v>3</v>
      </c>
      <c r="D12" s="165">
        <v>2</v>
      </c>
      <c r="E12" s="166">
        <v>3</v>
      </c>
      <c r="F12" s="162">
        <v>3</v>
      </c>
      <c r="G12" s="162">
        <v>0</v>
      </c>
      <c r="H12" s="162">
        <v>6</v>
      </c>
      <c r="I12" s="162">
        <v>4</v>
      </c>
      <c r="J12" s="162">
        <v>0</v>
      </c>
      <c r="K12" s="162">
        <v>2</v>
      </c>
      <c r="L12" s="162">
        <v>4</v>
      </c>
      <c r="M12" s="162">
        <f>SUM(C12:L12)</f>
        <v>27</v>
      </c>
      <c r="N12" s="163">
        <f>M12/10</f>
        <v>2.7</v>
      </c>
      <c r="O12" s="167"/>
      <c r="P12" s="7"/>
    </row>
    <row r="13" spans="2:16" ht="19.5" customHeight="1">
      <c r="B13" s="141" t="s">
        <v>12</v>
      </c>
      <c r="C13" s="253"/>
      <c r="D13" s="254"/>
      <c r="E13" s="253"/>
      <c r="F13" s="254"/>
      <c r="G13" s="254"/>
      <c r="H13" s="254"/>
      <c r="I13" s="254"/>
      <c r="J13" s="254"/>
      <c r="K13" s="254"/>
      <c r="L13" s="254"/>
      <c r="M13" s="138"/>
      <c r="N13" s="253"/>
      <c r="O13" s="109"/>
      <c r="P13" s="7"/>
    </row>
    <row r="14" spans="2:16" ht="19.5" customHeight="1">
      <c r="B14" s="158" t="s">
        <v>13</v>
      </c>
      <c r="C14" s="165">
        <v>35</v>
      </c>
      <c r="D14" s="165">
        <v>42</v>
      </c>
      <c r="E14" s="166">
        <v>41</v>
      </c>
      <c r="F14" s="162">
        <v>46</v>
      </c>
      <c r="G14" s="162">
        <v>49</v>
      </c>
      <c r="H14" s="162">
        <v>45</v>
      </c>
      <c r="I14" s="162">
        <v>44</v>
      </c>
      <c r="J14" s="162">
        <v>41</v>
      </c>
      <c r="K14" s="162">
        <v>40</v>
      </c>
      <c r="L14" s="162">
        <v>43</v>
      </c>
      <c r="M14" s="162">
        <f>SUM(C14:L14)</f>
        <v>426</v>
      </c>
      <c r="N14" s="163">
        <f>M14/10</f>
        <v>42.6</v>
      </c>
      <c r="O14" s="164">
        <f>(M14/$M$22)*100</f>
        <v>91.22055674518201</v>
      </c>
      <c r="P14" s="7"/>
    </row>
    <row r="15" spans="2:16" ht="19.5" customHeight="1">
      <c r="B15" s="141" t="s">
        <v>14</v>
      </c>
      <c r="C15" s="253"/>
      <c r="D15" s="254"/>
      <c r="E15" s="253"/>
      <c r="F15" s="254"/>
      <c r="G15" s="254"/>
      <c r="H15" s="254"/>
      <c r="I15" s="254"/>
      <c r="J15" s="254"/>
      <c r="K15" s="254"/>
      <c r="L15" s="254"/>
      <c r="M15" s="138"/>
      <c r="N15" s="253"/>
      <c r="O15" s="109"/>
      <c r="P15" s="7"/>
    </row>
    <row r="16" spans="2:16" ht="19.5" customHeight="1">
      <c r="B16" s="141" t="s">
        <v>15</v>
      </c>
      <c r="C16" s="126">
        <f>C14*0.108</f>
        <v>3.78</v>
      </c>
      <c r="D16" s="127">
        <f>D14*0.111</f>
        <v>4.662</v>
      </c>
      <c r="E16" s="127">
        <f>E14*0.115</f>
        <v>4.715</v>
      </c>
      <c r="F16" s="127">
        <f aca="true" t="shared" si="1" ref="F16:L16">F14*0.118</f>
        <v>5.428</v>
      </c>
      <c r="G16" s="127">
        <f t="shared" si="1"/>
        <v>5.782</v>
      </c>
      <c r="H16" s="127">
        <f t="shared" si="1"/>
        <v>5.31</v>
      </c>
      <c r="I16" s="127">
        <f t="shared" si="1"/>
        <v>5.192</v>
      </c>
      <c r="J16" s="127">
        <f t="shared" si="1"/>
        <v>4.838</v>
      </c>
      <c r="K16" s="127">
        <f>K14*0.118</f>
        <v>4.72</v>
      </c>
      <c r="L16" s="127">
        <f t="shared" si="1"/>
        <v>5.074</v>
      </c>
      <c r="M16" s="128">
        <f>SUM(C16:L16)</f>
        <v>49.501</v>
      </c>
      <c r="N16" s="129">
        <f>AVERAGE(C16:L16)</f>
        <v>4.9501</v>
      </c>
      <c r="O16" s="110"/>
      <c r="P16" s="7"/>
    </row>
    <row r="17" spans="2:16" ht="19.5" customHeight="1">
      <c r="B17" s="158" t="s">
        <v>421</v>
      </c>
      <c r="C17" s="165">
        <v>41</v>
      </c>
      <c r="D17" s="165">
        <v>62</v>
      </c>
      <c r="E17" s="166">
        <v>49</v>
      </c>
      <c r="F17" s="162">
        <v>54</v>
      </c>
      <c r="G17" s="162">
        <v>55</v>
      </c>
      <c r="H17" s="162">
        <v>52</v>
      </c>
      <c r="I17" s="162">
        <v>51</v>
      </c>
      <c r="J17" s="162">
        <v>44</v>
      </c>
      <c r="K17" s="162">
        <v>48</v>
      </c>
      <c r="L17" s="162">
        <v>55</v>
      </c>
      <c r="M17" s="162">
        <f>SUM(C17:L17)</f>
        <v>511</v>
      </c>
      <c r="N17" s="163">
        <f>M17/10</f>
        <v>51.1</v>
      </c>
      <c r="O17" s="167"/>
      <c r="P17" s="7"/>
    </row>
    <row r="18" spans="2:16" ht="19.5" customHeight="1">
      <c r="B18" s="141" t="s">
        <v>16</v>
      </c>
      <c r="C18" s="253"/>
      <c r="D18" s="254"/>
      <c r="E18" s="253"/>
      <c r="F18" s="254"/>
      <c r="G18" s="254"/>
      <c r="H18" s="254"/>
      <c r="I18" s="254"/>
      <c r="J18" s="254"/>
      <c r="K18" s="254"/>
      <c r="L18" s="254"/>
      <c r="M18" s="138"/>
      <c r="N18" s="253"/>
      <c r="O18" s="109"/>
      <c r="P18" s="7"/>
    </row>
    <row r="19" spans="2:16" ht="19.5" customHeight="1">
      <c r="B19" s="158" t="s">
        <v>17</v>
      </c>
      <c r="C19" s="165">
        <v>1</v>
      </c>
      <c r="D19" s="165">
        <v>3</v>
      </c>
      <c r="E19" s="166">
        <v>1</v>
      </c>
      <c r="F19" s="162">
        <v>2</v>
      </c>
      <c r="G19" s="162">
        <v>3</v>
      </c>
      <c r="H19" s="162">
        <v>0</v>
      </c>
      <c r="I19" s="162">
        <v>1</v>
      </c>
      <c r="J19" s="162">
        <v>0</v>
      </c>
      <c r="K19" s="162">
        <v>3</v>
      </c>
      <c r="L19" s="162">
        <v>1</v>
      </c>
      <c r="M19" s="162">
        <f>SUM(C19:L19)</f>
        <v>15</v>
      </c>
      <c r="N19" s="163">
        <f>M19/10</f>
        <v>1.5</v>
      </c>
      <c r="O19" s="164">
        <f>(M19/$M$22)*100</f>
        <v>3.2119914346895073</v>
      </c>
      <c r="P19" s="7"/>
    </row>
    <row r="20" spans="2:16" ht="19.5" customHeight="1">
      <c r="B20" s="141" t="s">
        <v>18</v>
      </c>
      <c r="C20" s="253"/>
      <c r="D20" s="254"/>
      <c r="E20" s="253"/>
      <c r="F20" s="254"/>
      <c r="G20" s="254"/>
      <c r="H20" s="254"/>
      <c r="I20" s="254"/>
      <c r="J20" s="254"/>
      <c r="K20" s="254"/>
      <c r="L20" s="254"/>
      <c r="M20" s="138"/>
      <c r="N20" s="253"/>
      <c r="O20" s="109"/>
      <c r="P20" s="7"/>
    </row>
    <row r="21" spans="2:16" ht="19.5" customHeight="1">
      <c r="B21" s="141" t="s">
        <v>19</v>
      </c>
      <c r="C21" s="130">
        <f>C19*0.021</f>
        <v>0.021</v>
      </c>
      <c r="D21" s="129">
        <f>D19*0.022</f>
        <v>0.066</v>
      </c>
      <c r="E21" s="168">
        <f aca="true" t="shared" si="2" ref="E21:J21">E19*0.023</f>
        <v>0.023</v>
      </c>
      <c r="F21" s="127">
        <f t="shared" si="2"/>
        <v>0.046</v>
      </c>
      <c r="G21" s="127">
        <f t="shared" si="2"/>
        <v>0.069</v>
      </c>
      <c r="H21" s="127">
        <f t="shared" si="2"/>
        <v>0</v>
      </c>
      <c r="I21" s="127">
        <f t="shared" si="2"/>
        <v>0.023</v>
      </c>
      <c r="J21" s="232">
        <f t="shared" si="2"/>
        <v>0</v>
      </c>
      <c r="K21" s="127">
        <f>K19*0.023</f>
        <v>0.069</v>
      </c>
      <c r="L21" s="127">
        <f>L19*0.023</f>
        <v>0.023</v>
      </c>
      <c r="M21" s="169">
        <f>SUM(C21:L21)</f>
        <v>0.3400000000000001</v>
      </c>
      <c r="N21" s="189">
        <f>AVERAGE(C21:L21)</f>
        <v>0.03400000000000001</v>
      </c>
      <c r="O21" s="110"/>
      <c r="P21" s="7"/>
    </row>
    <row r="22" spans="2:16" ht="19.5" customHeight="1">
      <c r="B22" s="158" t="s">
        <v>20</v>
      </c>
      <c r="C22" s="163">
        <f aca="true" t="shared" si="3" ref="C22:L22">C9+C14+C19</f>
        <v>39</v>
      </c>
      <c r="D22" s="162">
        <f t="shared" si="3"/>
        <v>47</v>
      </c>
      <c r="E22" s="163">
        <f t="shared" si="3"/>
        <v>45</v>
      </c>
      <c r="F22" s="170">
        <f t="shared" si="3"/>
        <v>51</v>
      </c>
      <c r="G22" s="170">
        <f t="shared" si="3"/>
        <v>52</v>
      </c>
      <c r="H22" s="170">
        <f t="shared" si="3"/>
        <v>51</v>
      </c>
      <c r="I22" s="170">
        <f t="shared" si="3"/>
        <v>48</v>
      </c>
      <c r="J22" s="170">
        <f t="shared" si="3"/>
        <v>41</v>
      </c>
      <c r="K22" s="170">
        <f t="shared" si="3"/>
        <v>45</v>
      </c>
      <c r="L22" s="170">
        <f t="shared" si="3"/>
        <v>48</v>
      </c>
      <c r="M22" s="170">
        <f>SUM(C22:L22)</f>
        <v>467</v>
      </c>
      <c r="N22" s="187">
        <f>M22/10</f>
        <v>46.7</v>
      </c>
      <c r="O22" s="164">
        <f>(M22/$M$22)*100</f>
        <v>100</v>
      </c>
      <c r="P22" s="7"/>
    </row>
    <row r="23" spans="2:16" ht="19.5" customHeight="1">
      <c r="B23" s="141" t="s">
        <v>21</v>
      </c>
      <c r="C23" s="253"/>
      <c r="D23" s="254"/>
      <c r="E23" s="253"/>
      <c r="F23" s="254"/>
      <c r="G23" s="254"/>
      <c r="H23" s="254"/>
      <c r="I23" s="254"/>
      <c r="J23" s="254"/>
      <c r="K23" s="254"/>
      <c r="L23" s="254"/>
      <c r="M23" s="138"/>
      <c r="N23" s="253"/>
      <c r="O23" s="109"/>
      <c r="P23" s="7"/>
    </row>
    <row r="24" spans="2:16" ht="19.5" customHeight="1" thickBot="1">
      <c r="B24" s="142" t="s">
        <v>22</v>
      </c>
      <c r="C24" s="131">
        <f aca="true" t="shared" si="4" ref="C24:J24">SUM(C11,C16,C21)</f>
        <v>14.013</v>
      </c>
      <c r="D24" s="132">
        <f t="shared" si="4"/>
        <v>11.742</v>
      </c>
      <c r="E24" s="131">
        <f t="shared" si="4"/>
        <v>15.646</v>
      </c>
      <c r="F24" s="132">
        <f t="shared" si="4"/>
        <v>16.654999999999998</v>
      </c>
      <c r="G24" s="132">
        <f t="shared" si="4"/>
        <v>5.851</v>
      </c>
      <c r="H24" s="132">
        <f t="shared" si="4"/>
        <v>27.671999999999997</v>
      </c>
      <c r="I24" s="132">
        <f t="shared" si="4"/>
        <v>16.395999999999997</v>
      </c>
      <c r="J24" s="132">
        <f t="shared" si="4"/>
        <v>4.838</v>
      </c>
      <c r="K24" s="132">
        <f>SUM(K11,K16,K21)</f>
        <v>12.243</v>
      </c>
      <c r="L24" s="132">
        <f>SUM(L11,L16,L21)</f>
        <v>20.005</v>
      </c>
      <c r="M24" s="133">
        <f>SUM(C24:L24)</f>
        <v>145.06099999999998</v>
      </c>
      <c r="N24" s="131">
        <f>AVERAGE(C24:L24)</f>
        <v>14.506099999999998</v>
      </c>
      <c r="O24" s="111"/>
      <c r="P24" s="7"/>
    </row>
    <row r="25" spans="2:16" ht="19.5" customHeight="1">
      <c r="B25" s="21" t="s">
        <v>23</v>
      </c>
      <c r="C25" s="255"/>
      <c r="D25" s="256"/>
      <c r="E25" s="255"/>
      <c r="F25" s="256"/>
      <c r="G25" s="256"/>
      <c r="H25" s="256"/>
      <c r="I25" s="256"/>
      <c r="J25" s="256"/>
      <c r="K25" s="256"/>
      <c r="L25" s="256"/>
      <c r="M25" s="257"/>
      <c r="N25" s="258"/>
      <c r="O25" s="110"/>
      <c r="P25" s="7"/>
    </row>
    <row r="26" spans="2:16" ht="19.5" customHeight="1">
      <c r="B26" s="2" t="s">
        <v>24</v>
      </c>
      <c r="C26" s="259"/>
      <c r="D26" s="259"/>
      <c r="E26" s="260"/>
      <c r="F26" s="261"/>
      <c r="G26" s="261"/>
      <c r="H26" s="259"/>
      <c r="I26" s="259"/>
      <c r="J26" s="259"/>
      <c r="K26" s="259"/>
      <c r="L26" s="259"/>
      <c r="M26" s="262"/>
      <c r="N26" s="262"/>
      <c r="O26" s="112"/>
      <c r="P26" s="7"/>
    </row>
    <row r="27" spans="2:16" ht="19.5" customHeight="1">
      <c r="B27" s="28" t="s">
        <v>25</v>
      </c>
      <c r="C27" s="263"/>
      <c r="D27" s="263"/>
      <c r="E27" s="264"/>
      <c r="F27" s="265"/>
      <c r="G27" s="265"/>
      <c r="H27" s="265"/>
      <c r="I27" s="265"/>
      <c r="J27" s="265"/>
      <c r="K27" s="265"/>
      <c r="L27" s="265"/>
      <c r="M27" s="138"/>
      <c r="N27" s="263"/>
      <c r="O27" s="112"/>
      <c r="P27" s="7"/>
    </row>
    <row r="28" spans="2:16" ht="19.5" customHeight="1">
      <c r="B28" s="2" t="s">
        <v>26</v>
      </c>
      <c r="C28" s="259"/>
      <c r="D28" s="259"/>
      <c r="E28" s="260"/>
      <c r="F28" s="261"/>
      <c r="G28" s="261"/>
      <c r="H28" s="259"/>
      <c r="I28" s="259"/>
      <c r="J28" s="259"/>
      <c r="K28" s="259"/>
      <c r="L28" s="259"/>
      <c r="M28" s="262"/>
      <c r="N28" s="262"/>
      <c r="O28" s="112"/>
      <c r="P28" s="7"/>
    </row>
    <row r="29" spans="2:16" ht="19.5" customHeight="1">
      <c r="B29" s="29" t="s">
        <v>27</v>
      </c>
      <c r="C29" s="263"/>
      <c r="D29" s="263"/>
      <c r="E29" s="264"/>
      <c r="F29" s="265"/>
      <c r="G29" s="265"/>
      <c r="H29" s="265"/>
      <c r="I29" s="265"/>
      <c r="J29" s="265"/>
      <c r="K29" s="265"/>
      <c r="L29" s="265"/>
      <c r="M29" s="138"/>
      <c r="N29" s="263"/>
      <c r="O29" s="112"/>
      <c r="P29" s="7"/>
    </row>
    <row r="30" spans="2:16" ht="19.5" customHeight="1">
      <c r="B30" s="2" t="s">
        <v>28</v>
      </c>
      <c r="C30" s="259"/>
      <c r="D30" s="259"/>
      <c r="E30" s="260"/>
      <c r="F30" s="261"/>
      <c r="G30" s="261"/>
      <c r="H30" s="259"/>
      <c r="I30" s="259"/>
      <c r="J30" s="259"/>
      <c r="K30" s="259"/>
      <c r="L30" s="259"/>
      <c r="M30" s="262"/>
      <c r="N30" s="262"/>
      <c r="O30" s="112"/>
      <c r="P30" s="7"/>
    </row>
    <row r="31" spans="2:16" ht="19.5" customHeight="1" thickBot="1">
      <c r="B31" s="34" t="s">
        <v>29</v>
      </c>
      <c r="C31" s="266"/>
      <c r="D31" s="266"/>
      <c r="E31" s="267"/>
      <c r="F31" s="268"/>
      <c r="G31" s="268"/>
      <c r="H31" s="268"/>
      <c r="I31" s="268"/>
      <c r="J31" s="268"/>
      <c r="K31" s="268"/>
      <c r="L31" s="268"/>
      <c r="M31" s="138"/>
      <c r="N31" s="266"/>
      <c r="O31" s="113"/>
      <c r="P31" s="7"/>
    </row>
    <row r="32" spans="2:16" ht="8.25" customHeight="1" thickBot="1" thickTop="1">
      <c r="B32" s="31"/>
      <c r="C32" s="5"/>
      <c r="D32" s="5"/>
      <c r="E32" s="5"/>
      <c r="F32" s="31"/>
      <c r="G32" s="5"/>
      <c r="H32" s="5"/>
      <c r="I32" s="5"/>
      <c r="J32" s="5"/>
      <c r="K32" s="5"/>
      <c r="L32" s="5"/>
      <c r="M32" s="5"/>
      <c r="N32" s="18"/>
      <c r="O32" s="5"/>
      <c r="P32" s="27"/>
    </row>
    <row r="33" spans="2:16" ht="19.5" customHeight="1" thickBot="1" thickTop="1">
      <c r="B33" s="33"/>
      <c r="C33" s="5" t="str">
        <f>C7</f>
        <v>Frederick County Pedestrian On Foot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8"/>
      <c r="O33" s="107"/>
      <c r="P33" s="7"/>
    </row>
    <row r="34" spans="2:16" ht="19.5" customHeight="1" thickBot="1">
      <c r="B34" s="3" t="s">
        <v>30</v>
      </c>
      <c r="C34" s="8">
        <f aca="true" t="shared" si="5" ref="C34:L34">C$8</f>
        <v>1994</v>
      </c>
      <c r="D34" s="8">
        <f t="shared" si="5"/>
        <v>1995</v>
      </c>
      <c r="E34" s="8">
        <f t="shared" si="5"/>
        <v>1996</v>
      </c>
      <c r="F34" s="8">
        <f t="shared" si="5"/>
        <v>1997</v>
      </c>
      <c r="G34" s="8">
        <f t="shared" si="5"/>
        <v>1998</v>
      </c>
      <c r="H34" s="8">
        <f t="shared" si="5"/>
        <v>1999</v>
      </c>
      <c r="I34" s="8">
        <f t="shared" si="5"/>
        <v>2000</v>
      </c>
      <c r="J34" s="8">
        <f t="shared" si="5"/>
        <v>2001</v>
      </c>
      <c r="K34" s="8">
        <f t="shared" si="5"/>
        <v>2002</v>
      </c>
      <c r="L34" s="8">
        <f t="shared" si="5"/>
        <v>2003</v>
      </c>
      <c r="M34" s="4" t="s">
        <v>5</v>
      </c>
      <c r="N34" s="188" t="s">
        <v>6</v>
      </c>
      <c r="O34" s="108" t="s">
        <v>7</v>
      </c>
      <c r="P34" s="7"/>
    </row>
    <row r="35" spans="2:16" ht="19.5" customHeight="1">
      <c r="B35" s="2" t="s">
        <v>31</v>
      </c>
      <c r="C35" s="82">
        <v>0</v>
      </c>
      <c r="D35" s="82">
        <v>0</v>
      </c>
      <c r="E35" s="82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83">
        <f>SUM(C35:L35)</f>
        <v>0</v>
      </c>
      <c r="N35" s="84">
        <f>M35/10</f>
        <v>0</v>
      </c>
      <c r="O35" s="114">
        <f>(M35/$M$59)*100</f>
        <v>0</v>
      </c>
      <c r="P35" s="7"/>
    </row>
    <row r="36" spans="2:16" ht="19.5" customHeight="1">
      <c r="B36" s="2" t="s">
        <v>32</v>
      </c>
      <c r="C36" s="82">
        <v>0</v>
      </c>
      <c r="D36" s="82">
        <v>0</v>
      </c>
      <c r="E36" s="82">
        <v>1</v>
      </c>
      <c r="F36" s="144">
        <v>0</v>
      </c>
      <c r="G36" s="144">
        <v>0</v>
      </c>
      <c r="H36" s="144">
        <v>1</v>
      </c>
      <c r="I36" s="144">
        <v>1</v>
      </c>
      <c r="J36" s="144">
        <v>1</v>
      </c>
      <c r="K36" s="144">
        <v>1</v>
      </c>
      <c r="L36" s="144">
        <v>1</v>
      </c>
      <c r="M36" s="83">
        <f aca="true" t="shared" si="6" ref="M36:M59">SUM(C36:L36)</f>
        <v>6</v>
      </c>
      <c r="N36" s="84">
        <f aca="true" t="shared" si="7" ref="N36:N59">M36/10</f>
        <v>0.6</v>
      </c>
      <c r="O36" s="114">
        <f aca="true" t="shared" si="8" ref="O36:O59">(M36/$M$59)*100</f>
        <v>1.284796573875803</v>
      </c>
      <c r="P36" s="7"/>
    </row>
    <row r="37" spans="2:16" ht="19.5" customHeight="1">
      <c r="B37" s="2" t="s">
        <v>33</v>
      </c>
      <c r="C37" s="82">
        <v>0</v>
      </c>
      <c r="D37" s="82">
        <v>0</v>
      </c>
      <c r="E37" s="82">
        <v>0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83">
        <f t="shared" si="6"/>
        <v>1</v>
      </c>
      <c r="N37" s="84">
        <f t="shared" si="7"/>
        <v>0.1</v>
      </c>
      <c r="O37" s="114">
        <f t="shared" si="8"/>
        <v>0.21413276231263384</v>
      </c>
      <c r="P37" s="7"/>
    </row>
    <row r="38" spans="2:16" ht="19.5" customHeight="1">
      <c r="B38" s="2" t="s">
        <v>34</v>
      </c>
      <c r="C38" s="82">
        <v>0</v>
      </c>
      <c r="D38" s="82">
        <v>0</v>
      </c>
      <c r="E38" s="82">
        <v>0</v>
      </c>
      <c r="F38" s="144">
        <v>0</v>
      </c>
      <c r="G38" s="144">
        <v>0</v>
      </c>
      <c r="H38" s="144">
        <v>1</v>
      </c>
      <c r="I38" s="144">
        <v>0</v>
      </c>
      <c r="J38" s="144">
        <v>0</v>
      </c>
      <c r="K38" s="144">
        <v>1</v>
      </c>
      <c r="L38" s="144">
        <v>0</v>
      </c>
      <c r="M38" s="83">
        <f t="shared" si="6"/>
        <v>2</v>
      </c>
      <c r="N38" s="84">
        <f t="shared" si="7"/>
        <v>0.2</v>
      </c>
      <c r="O38" s="114">
        <f t="shared" si="8"/>
        <v>0.4282655246252677</v>
      </c>
      <c r="P38" s="7"/>
    </row>
    <row r="39" spans="2:16" ht="19.5" customHeight="1">
      <c r="B39" s="2" t="s">
        <v>35</v>
      </c>
      <c r="C39" s="82">
        <v>0</v>
      </c>
      <c r="D39" s="82">
        <v>0</v>
      </c>
      <c r="E39" s="82">
        <v>0</v>
      </c>
      <c r="F39" s="144">
        <v>0</v>
      </c>
      <c r="G39" s="144">
        <v>0</v>
      </c>
      <c r="H39" s="144">
        <v>0</v>
      </c>
      <c r="I39" s="144">
        <v>1</v>
      </c>
      <c r="J39" s="144">
        <v>0</v>
      </c>
      <c r="K39" s="144">
        <v>0</v>
      </c>
      <c r="L39" s="144">
        <v>0</v>
      </c>
      <c r="M39" s="83">
        <f t="shared" si="6"/>
        <v>1</v>
      </c>
      <c r="N39" s="84">
        <f t="shared" si="7"/>
        <v>0.1</v>
      </c>
      <c r="O39" s="114">
        <f t="shared" si="8"/>
        <v>0.21413276231263384</v>
      </c>
      <c r="P39" s="7"/>
    </row>
    <row r="40" spans="2:16" ht="19.5" customHeight="1">
      <c r="B40" s="2" t="s">
        <v>36</v>
      </c>
      <c r="C40" s="82">
        <v>2</v>
      </c>
      <c r="D40" s="82">
        <v>4</v>
      </c>
      <c r="E40" s="82">
        <v>4</v>
      </c>
      <c r="F40" s="144">
        <v>2</v>
      </c>
      <c r="G40" s="144">
        <v>1</v>
      </c>
      <c r="H40" s="144">
        <v>3</v>
      </c>
      <c r="I40" s="144">
        <v>2</v>
      </c>
      <c r="J40" s="144">
        <v>0</v>
      </c>
      <c r="K40" s="144">
        <v>1</v>
      </c>
      <c r="L40" s="144">
        <v>2</v>
      </c>
      <c r="M40" s="83">
        <f t="shared" si="6"/>
        <v>21</v>
      </c>
      <c r="N40" s="84">
        <f t="shared" si="7"/>
        <v>2.1</v>
      </c>
      <c r="O40" s="114">
        <f t="shared" si="8"/>
        <v>4.496788008565311</v>
      </c>
      <c r="P40" s="7"/>
    </row>
    <row r="41" spans="2:16" ht="19.5" customHeight="1">
      <c r="B41" s="2" t="s">
        <v>37</v>
      </c>
      <c r="C41" s="82">
        <v>36</v>
      </c>
      <c r="D41" s="82">
        <v>42</v>
      </c>
      <c r="E41" s="82">
        <v>38</v>
      </c>
      <c r="F41" s="144">
        <v>47</v>
      </c>
      <c r="G41" s="144">
        <v>46</v>
      </c>
      <c r="H41" s="144">
        <v>44</v>
      </c>
      <c r="I41" s="144">
        <v>40</v>
      </c>
      <c r="J41" s="144">
        <v>37</v>
      </c>
      <c r="K41" s="144">
        <v>39</v>
      </c>
      <c r="L41" s="144">
        <v>39</v>
      </c>
      <c r="M41" s="83">
        <f t="shared" si="6"/>
        <v>408</v>
      </c>
      <c r="N41" s="84">
        <f t="shared" si="7"/>
        <v>40.8</v>
      </c>
      <c r="O41" s="114">
        <f t="shared" si="8"/>
        <v>87.36616702355461</v>
      </c>
      <c r="P41" s="7"/>
    </row>
    <row r="42" spans="2:16" ht="19.5" customHeight="1">
      <c r="B42" s="2" t="s">
        <v>38</v>
      </c>
      <c r="C42" s="82">
        <v>0</v>
      </c>
      <c r="D42" s="82">
        <v>0</v>
      </c>
      <c r="E42" s="82">
        <v>0</v>
      </c>
      <c r="F42" s="144">
        <v>0</v>
      </c>
      <c r="G42" s="144">
        <v>0</v>
      </c>
      <c r="H42" s="144">
        <v>1</v>
      </c>
      <c r="I42" s="144">
        <v>1</v>
      </c>
      <c r="J42" s="144">
        <v>0</v>
      </c>
      <c r="K42" s="144">
        <v>1</v>
      </c>
      <c r="L42" s="144">
        <v>1</v>
      </c>
      <c r="M42" s="83">
        <f t="shared" si="6"/>
        <v>4</v>
      </c>
      <c r="N42" s="84">
        <f t="shared" si="7"/>
        <v>0.4</v>
      </c>
      <c r="O42" s="114">
        <f t="shared" si="8"/>
        <v>0.8565310492505354</v>
      </c>
      <c r="P42" s="7"/>
    </row>
    <row r="43" spans="2:16" ht="19.5" customHeight="1">
      <c r="B43" s="2" t="s">
        <v>39</v>
      </c>
      <c r="C43" s="82">
        <v>0</v>
      </c>
      <c r="D43" s="82">
        <v>0</v>
      </c>
      <c r="E43" s="82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83">
        <f t="shared" si="6"/>
        <v>0</v>
      </c>
      <c r="N43" s="84">
        <f t="shared" si="7"/>
        <v>0</v>
      </c>
      <c r="O43" s="114">
        <f t="shared" si="8"/>
        <v>0</v>
      </c>
      <c r="P43" s="7"/>
    </row>
    <row r="44" spans="2:16" ht="19.5" customHeight="1">
      <c r="B44" s="2" t="s">
        <v>40</v>
      </c>
      <c r="C44" s="82">
        <v>0</v>
      </c>
      <c r="D44" s="82">
        <v>0</v>
      </c>
      <c r="E44" s="82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83">
        <f t="shared" si="6"/>
        <v>0</v>
      </c>
      <c r="N44" s="84">
        <f t="shared" si="7"/>
        <v>0</v>
      </c>
      <c r="O44" s="114">
        <f t="shared" si="8"/>
        <v>0</v>
      </c>
      <c r="P44" s="7"/>
    </row>
    <row r="45" spans="2:16" ht="19.5" customHeight="1">
      <c r="B45" s="2" t="s">
        <v>41</v>
      </c>
      <c r="C45" s="82">
        <v>0</v>
      </c>
      <c r="D45" s="82">
        <v>0</v>
      </c>
      <c r="E45" s="82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83">
        <f t="shared" si="6"/>
        <v>0</v>
      </c>
      <c r="N45" s="84">
        <f t="shared" si="7"/>
        <v>0</v>
      </c>
      <c r="O45" s="114">
        <f t="shared" si="8"/>
        <v>0</v>
      </c>
      <c r="P45" s="7"/>
    </row>
    <row r="46" spans="2:16" ht="19.5" customHeight="1">
      <c r="B46" s="2" t="s">
        <v>42</v>
      </c>
      <c r="C46" s="82">
        <v>1</v>
      </c>
      <c r="D46" s="82">
        <v>1</v>
      </c>
      <c r="E46" s="82">
        <v>1</v>
      </c>
      <c r="F46" s="144">
        <v>0</v>
      </c>
      <c r="G46" s="144">
        <v>2</v>
      </c>
      <c r="H46" s="144">
        <v>0</v>
      </c>
      <c r="I46" s="144">
        <v>2</v>
      </c>
      <c r="J46" s="144">
        <v>1</v>
      </c>
      <c r="K46" s="144">
        <v>0</v>
      </c>
      <c r="L46" s="144">
        <v>3</v>
      </c>
      <c r="M46" s="83">
        <f t="shared" si="6"/>
        <v>11</v>
      </c>
      <c r="N46" s="84">
        <f t="shared" si="7"/>
        <v>1.1</v>
      </c>
      <c r="O46" s="114">
        <f t="shared" si="8"/>
        <v>2.355460385438972</v>
      </c>
      <c r="P46" s="7"/>
    </row>
    <row r="47" spans="2:16" ht="19.5" customHeight="1">
      <c r="B47" s="2" t="s">
        <v>43</v>
      </c>
      <c r="C47" s="82">
        <v>0</v>
      </c>
      <c r="D47" s="82">
        <v>0</v>
      </c>
      <c r="E47" s="82">
        <v>1</v>
      </c>
      <c r="F47" s="144">
        <v>0</v>
      </c>
      <c r="G47" s="144">
        <v>1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83">
        <f t="shared" si="6"/>
        <v>2</v>
      </c>
      <c r="N47" s="84">
        <f t="shared" si="7"/>
        <v>0.2</v>
      </c>
      <c r="O47" s="114">
        <f t="shared" si="8"/>
        <v>0.4282655246252677</v>
      </c>
      <c r="P47" s="7"/>
    </row>
    <row r="48" spans="2:16" ht="19.5" customHeight="1">
      <c r="B48" s="2" t="s">
        <v>44</v>
      </c>
      <c r="C48" s="82">
        <v>0</v>
      </c>
      <c r="D48" s="82">
        <v>0</v>
      </c>
      <c r="E48" s="82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1</v>
      </c>
      <c r="M48" s="83">
        <f t="shared" si="6"/>
        <v>1</v>
      </c>
      <c r="N48" s="84">
        <f t="shared" si="7"/>
        <v>0.1</v>
      </c>
      <c r="O48" s="114">
        <f t="shared" si="8"/>
        <v>0.21413276231263384</v>
      </c>
      <c r="P48" s="7"/>
    </row>
    <row r="49" spans="2:16" ht="19.5" customHeight="1">
      <c r="B49" s="2" t="s">
        <v>45</v>
      </c>
      <c r="C49" s="82">
        <v>0</v>
      </c>
      <c r="D49" s="82">
        <v>0</v>
      </c>
      <c r="E49" s="82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83">
        <f t="shared" si="6"/>
        <v>0</v>
      </c>
      <c r="N49" s="84">
        <f t="shared" si="7"/>
        <v>0</v>
      </c>
      <c r="O49" s="114">
        <f t="shared" si="8"/>
        <v>0</v>
      </c>
      <c r="P49" s="7"/>
    </row>
    <row r="50" spans="2:16" ht="19.5" customHeight="1">
      <c r="B50" s="2" t="s">
        <v>46</v>
      </c>
      <c r="C50" s="82">
        <v>0</v>
      </c>
      <c r="D50" s="82">
        <v>0</v>
      </c>
      <c r="E50" s="82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83">
        <f t="shared" si="6"/>
        <v>0</v>
      </c>
      <c r="N50" s="84">
        <f t="shared" si="7"/>
        <v>0</v>
      </c>
      <c r="O50" s="114">
        <f t="shared" si="8"/>
        <v>0</v>
      </c>
      <c r="P50" s="7"/>
    </row>
    <row r="51" spans="2:16" ht="19.5" customHeight="1">
      <c r="B51" s="2" t="s">
        <v>47</v>
      </c>
      <c r="C51" s="82">
        <v>0</v>
      </c>
      <c r="D51" s="82">
        <v>0</v>
      </c>
      <c r="E51" s="82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83">
        <f t="shared" si="6"/>
        <v>0</v>
      </c>
      <c r="N51" s="84">
        <f t="shared" si="7"/>
        <v>0</v>
      </c>
      <c r="O51" s="114">
        <f t="shared" si="8"/>
        <v>0</v>
      </c>
      <c r="P51" s="7"/>
    </row>
    <row r="52" spans="2:16" ht="19.5" customHeight="1">
      <c r="B52" s="2" t="s">
        <v>48</v>
      </c>
      <c r="C52" s="82">
        <v>0</v>
      </c>
      <c r="D52" s="82">
        <v>0</v>
      </c>
      <c r="E52" s="82">
        <v>0</v>
      </c>
      <c r="F52" s="144">
        <v>0</v>
      </c>
      <c r="G52" s="144">
        <v>1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83">
        <f t="shared" si="6"/>
        <v>1</v>
      </c>
      <c r="N52" s="84">
        <f t="shared" si="7"/>
        <v>0.1</v>
      </c>
      <c r="O52" s="114">
        <f t="shared" si="8"/>
        <v>0.21413276231263384</v>
      </c>
      <c r="P52" s="7"/>
    </row>
    <row r="53" spans="2:16" ht="19.5" customHeight="1">
      <c r="B53" s="2" t="s">
        <v>49</v>
      </c>
      <c r="C53" s="82">
        <v>0</v>
      </c>
      <c r="D53" s="82">
        <v>0</v>
      </c>
      <c r="E53" s="82">
        <v>0</v>
      </c>
      <c r="F53" s="144">
        <v>0</v>
      </c>
      <c r="G53" s="144">
        <v>0</v>
      </c>
      <c r="H53" s="144">
        <v>0</v>
      </c>
      <c r="I53" s="144">
        <v>1</v>
      </c>
      <c r="J53" s="144">
        <v>0</v>
      </c>
      <c r="K53" s="144">
        <v>0</v>
      </c>
      <c r="L53" s="144">
        <v>0</v>
      </c>
      <c r="M53" s="83">
        <f t="shared" si="6"/>
        <v>1</v>
      </c>
      <c r="N53" s="84">
        <f t="shared" si="7"/>
        <v>0.1</v>
      </c>
      <c r="O53" s="114">
        <f t="shared" si="8"/>
        <v>0.21413276231263384</v>
      </c>
      <c r="P53" s="7"/>
    </row>
    <row r="54" spans="2:16" ht="19.5" customHeight="1">
      <c r="B54" s="2" t="s">
        <v>50</v>
      </c>
      <c r="C54" s="82">
        <v>0</v>
      </c>
      <c r="D54" s="82">
        <v>0</v>
      </c>
      <c r="E54" s="82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83">
        <f t="shared" si="6"/>
        <v>0</v>
      </c>
      <c r="N54" s="84">
        <f t="shared" si="7"/>
        <v>0</v>
      </c>
      <c r="O54" s="114">
        <f t="shared" si="8"/>
        <v>0</v>
      </c>
      <c r="P54" s="7"/>
    </row>
    <row r="55" spans="2:16" ht="19.5" customHeight="1">
      <c r="B55" s="2" t="s">
        <v>51</v>
      </c>
      <c r="C55" s="82">
        <v>0</v>
      </c>
      <c r="D55" s="82">
        <v>0</v>
      </c>
      <c r="E55" s="82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83">
        <f t="shared" si="6"/>
        <v>0</v>
      </c>
      <c r="N55" s="84">
        <f t="shared" si="7"/>
        <v>0</v>
      </c>
      <c r="O55" s="114">
        <f t="shared" si="8"/>
        <v>0</v>
      </c>
      <c r="P55" s="7"/>
    </row>
    <row r="56" spans="2:16" ht="19.5" customHeight="1">
      <c r="B56" s="2" t="s">
        <v>52</v>
      </c>
      <c r="C56" s="82">
        <v>0</v>
      </c>
      <c r="D56" s="82">
        <v>0</v>
      </c>
      <c r="E56" s="82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83">
        <f t="shared" si="6"/>
        <v>0</v>
      </c>
      <c r="N56" s="84">
        <f t="shared" si="7"/>
        <v>0</v>
      </c>
      <c r="O56" s="114">
        <f t="shared" si="8"/>
        <v>0</v>
      </c>
      <c r="P56" s="7"/>
    </row>
    <row r="57" spans="2:16" ht="19.5" customHeight="1">
      <c r="B57" s="2" t="s">
        <v>53</v>
      </c>
      <c r="C57" s="82">
        <v>0</v>
      </c>
      <c r="D57" s="82">
        <v>0</v>
      </c>
      <c r="E57" s="82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83">
        <f t="shared" si="6"/>
        <v>0</v>
      </c>
      <c r="N57" s="84">
        <f t="shared" si="7"/>
        <v>0</v>
      </c>
      <c r="O57" s="114">
        <f t="shared" si="8"/>
        <v>0</v>
      </c>
      <c r="P57" s="7"/>
    </row>
    <row r="58" spans="2:16" ht="19.5" customHeight="1" thickBot="1">
      <c r="B58" s="11" t="s">
        <v>54</v>
      </c>
      <c r="C58" s="82">
        <v>0</v>
      </c>
      <c r="D58" s="82">
        <v>0</v>
      </c>
      <c r="E58" s="82">
        <v>0</v>
      </c>
      <c r="F58" s="144">
        <v>1</v>
      </c>
      <c r="G58" s="144">
        <v>1</v>
      </c>
      <c r="H58" s="144">
        <v>1</v>
      </c>
      <c r="I58" s="144">
        <v>0</v>
      </c>
      <c r="J58" s="144">
        <v>2</v>
      </c>
      <c r="K58" s="144">
        <v>2</v>
      </c>
      <c r="L58" s="144">
        <v>1</v>
      </c>
      <c r="M58" s="80">
        <f t="shared" si="6"/>
        <v>8</v>
      </c>
      <c r="N58" s="81">
        <f t="shared" si="7"/>
        <v>0.8</v>
      </c>
      <c r="O58" s="227">
        <f t="shared" si="8"/>
        <v>1.7130620985010707</v>
      </c>
      <c r="P58" s="7"/>
    </row>
    <row r="59" spans="2:16" ht="19.5" customHeight="1" thickBot="1">
      <c r="B59" s="22" t="s">
        <v>55</v>
      </c>
      <c r="C59" s="86">
        <f aca="true" t="shared" si="9" ref="C59:L59">SUM(C35:C58)</f>
        <v>39</v>
      </c>
      <c r="D59" s="87">
        <f t="shared" si="9"/>
        <v>47</v>
      </c>
      <c r="E59" s="86">
        <f t="shared" si="9"/>
        <v>45</v>
      </c>
      <c r="F59" s="87">
        <f t="shared" si="9"/>
        <v>51</v>
      </c>
      <c r="G59" s="87">
        <f t="shared" si="9"/>
        <v>52</v>
      </c>
      <c r="H59" s="87">
        <f t="shared" si="9"/>
        <v>51</v>
      </c>
      <c r="I59" s="87">
        <f t="shared" si="9"/>
        <v>48</v>
      </c>
      <c r="J59" s="87">
        <f t="shared" si="9"/>
        <v>41</v>
      </c>
      <c r="K59" s="87">
        <f t="shared" si="9"/>
        <v>45</v>
      </c>
      <c r="L59" s="87">
        <f t="shared" si="9"/>
        <v>48</v>
      </c>
      <c r="M59" s="87">
        <f t="shared" si="6"/>
        <v>467</v>
      </c>
      <c r="N59" s="87">
        <f t="shared" si="7"/>
        <v>46.7</v>
      </c>
      <c r="O59" s="26">
        <f t="shared" si="8"/>
        <v>100</v>
      </c>
      <c r="P59" s="7"/>
    </row>
    <row r="60" spans="2:16" ht="18.75" customHeight="1" thickTop="1">
      <c r="B60" s="118" t="s">
        <v>406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  <c r="O60" s="31"/>
      <c r="P60" s="27"/>
    </row>
    <row r="61" spans="2:15" ht="19.5" customHeight="1">
      <c r="B61" s="171" t="s">
        <v>444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  <c r="O61" s="68"/>
    </row>
    <row r="62" spans="2:16" ht="19.5" customHeight="1">
      <c r="B62" s="35" t="s">
        <v>443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35"/>
      <c r="P62" s="27"/>
    </row>
    <row r="63" ht="19.5" customHeight="1">
      <c r="P63" s="27"/>
    </row>
    <row r="64" ht="19.5" customHeight="1">
      <c r="P64" s="27"/>
    </row>
    <row r="65" ht="19.5" customHeight="1">
      <c r="P65" s="27"/>
    </row>
  </sheetData>
  <printOptions horizontalCentered="1"/>
  <pageMargins left="0" right="0" top="0" bottom="0" header="0" footer="0"/>
  <pageSetup horizontalDpi="600" verticalDpi="600" orientation="portrait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82"/>
  <sheetViews>
    <sheetView zoomScale="75" zoomScaleNormal="75" workbookViewId="0" topLeftCell="B1">
      <selection activeCell="Q12" sqref="Q12"/>
    </sheetView>
  </sheetViews>
  <sheetFormatPr defaultColWidth="9.140625" defaultRowHeight="12.75"/>
  <cols>
    <col min="1" max="1" width="0" style="0" hidden="1" customWidth="1"/>
    <col min="2" max="2" width="29.57421875" style="0" customWidth="1"/>
  </cols>
  <sheetData>
    <row r="1" spans="2:15" ht="18.75">
      <c r="B1" s="9" t="str">
        <f>ped1!B5</f>
        <v>   Frederick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5" ht="15.75" thickBot="1">
      <c r="B2" s="37" t="s">
        <v>225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0" t="s">
        <v>416</v>
      </c>
      <c r="O2" s="35"/>
    </row>
    <row r="3" spans="2:15" ht="16.5" thickBot="1" thickTop="1">
      <c r="B3" s="49"/>
      <c r="C3" s="50" t="str">
        <f>ped1!$C$7</f>
        <v>Frederick County Pedestrian On Foot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2"/>
    </row>
    <row r="4" spans="2:15" ht="15.75" thickBot="1">
      <c r="B4" s="53" t="s">
        <v>236</v>
      </c>
      <c r="C4" s="54">
        <v>1994</v>
      </c>
      <c r="D4" s="55">
        <v>1995</v>
      </c>
      <c r="E4" s="55">
        <v>1996</v>
      </c>
      <c r="F4" s="55">
        <v>1997</v>
      </c>
      <c r="G4" s="55">
        <v>1998</v>
      </c>
      <c r="H4" s="55">
        <v>1999</v>
      </c>
      <c r="I4" s="55">
        <v>2000</v>
      </c>
      <c r="J4" s="55">
        <v>2001</v>
      </c>
      <c r="K4" s="55">
        <v>2002</v>
      </c>
      <c r="L4" s="55">
        <v>2003</v>
      </c>
      <c r="M4" s="55" t="s">
        <v>5</v>
      </c>
      <c r="N4" s="56" t="s">
        <v>6</v>
      </c>
      <c r="O4" s="57" t="s">
        <v>7</v>
      </c>
    </row>
    <row r="5" spans="2:15" ht="15">
      <c r="B5" s="58" t="s">
        <v>237</v>
      </c>
      <c r="C5" s="94">
        <v>1</v>
      </c>
      <c r="D5" s="94">
        <v>0</v>
      </c>
      <c r="E5" s="94">
        <v>2</v>
      </c>
      <c r="F5" s="94">
        <v>0</v>
      </c>
      <c r="G5" s="94">
        <v>4</v>
      </c>
      <c r="H5" s="94">
        <v>2</v>
      </c>
      <c r="I5" s="94">
        <v>1</v>
      </c>
      <c r="J5" s="94">
        <v>1</v>
      </c>
      <c r="K5" s="153">
        <v>0</v>
      </c>
      <c r="L5" s="153">
        <v>0</v>
      </c>
      <c r="M5" s="153">
        <f>SUM(C5:L5)</f>
        <v>11</v>
      </c>
      <c r="N5" s="96">
        <f>AVERAGE(C5:L5)</f>
        <v>1.1</v>
      </c>
      <c r="O5" s="201">
        <f aca="true" t="shared" si="0" ref="O5:O14">M5/M$15*100</f>
        <v>2.152641878669276</v>
      </c>
    </row>
    <row r="6" spans="2:15" ht="15">
      <c r="B6" s="60" t="s">
        <v>238</v>
      </c>
      <c r="C6" s="94">
        <v>3</v>
      </c>
      <c r="D6" s="94">
        <v>6</v>
      </c>
      <c r="E6" s="94">
        <v>3</v>
      </c>
      <c r="F6" s="94">
        <v>3</v>
      </c>
      <c r="G6" s="94">
        <v>3</v>
      </c>
      <c r="H6" s="94">
        <v>7</v>
      </c>
      <c r="I6" s="94">
        <v>5</v>
      </c>
      <c r="J6" s="94">
        <v>4</v>
      </c>
      <c r="K6" s="94">
        <v>4</v>
      </c>
      <c r="L6" s="94">
        <v>3</v>
      </c>
      <c r="M6" s="94">
        <f aca="true" t="shared" si="1" ref="M6:M15">SUM(C6:L6)</f>
        <v>41</v>
      </c>
      <c r="N6" s="97">
        <f aca="true" t="shared" si="2" ref="N6:N15">AVERAGE(C6:L6)</f>
        <v>4.1</v>
      </c>
      <c r="O6" s="59">
        <f t="shared" si="0"/>
        <v>8.023483365949119</v>
      </c>
    </row>
    <row r="7" spans="2:15" ht="15">
      <c r="B7" s="60" t="s">
        <v>239</v>
      </c>
      <c r="C7" s="94">
        <v>1</v>
      </c>
      <c r="D7" s="94">
        <v>0</v>
      </c>
      <c r="E7" s="94">
        <v>1</v>
      </c>
      <c r="F7" s="94">
        <v>4</v>
      </c>
      <c r="G7" s="94">
        <v>0</v>
      </c>
      <c r="H7" s="94">
        <v>1</v>
      </c>
      <c r="I7" s="94">
        <v>1</v>
      </c>
      <c r="J7" s="94">
        <v>1</v>
      </c>
      <c r="K7" s="94">
        <v>0</v>
      </c>
      <c r="L7" s="94">
        <v>0</v>
      </c>
      <c r="M7" s="94">
        <f t="shared" si="1"/>
        <v>9</v>
      </c>
      <c r="N7" s="97">
        <f t="shared" si="2"/>
        <v>0.9</v>
      </c>
      <c r="O7" s="201">
        <f t="shared" si="0"/>
        <v>1.761252446183953</v>
      </c>
    </row>
    <row r="8" spans="2:15" ht="15">
      <c r="B8" s="60" t="s">
        <v>240</v>
      </c>
      <c r="C8" s="94">
        <v>1</v>
      </c>
      <c r="D8" s="94">
        <v>3</v>
      </c>
      <c r="E8" s="94">
        <v>3</v>
      </c>
      <c r="F8" s="94">
        <v>0</v>
      </c>
      <c r="G8" s="94">
        <v>3</v>
      </c>
      <c r="H8" s="94">
        <v>1</v>
      </c>
      <c r="I8" s="94">
        <v>1</v>
      </c>
      <c r="J8" s="94">
        <v>0</v>
      </c>
      <c r="K8" s="94">
        <v>1</v>
      </c>
      <c r="L8" s="94">
        <v>3</v>
      </c>
      <c r="M8" s="94">
        <f t="shared" si="1"/>
        <v>16</v>
      </c>
      <c r="N8" s="97">
        <f t="shared" si="2"/>
        <v>1.6</v>
      </c>
      <c r="O8" s="59">
        <f t="shared" si="0"/>
        <v>3.131115459882583</v>
      </c>
    </row>
    <row r="9" spans="2:15" ht="15">
      <c r="B9" s="60" t="s">
        <v>241</v>
      </c>
      <c r="C9" s="94">
        <v>2</v>
      </c>
      <c r="D9" s="94">
        <v>0</v>
      </c>
      <c r="E9" s="94">
        <v>7</v>
      </c>
      <c r="F9" s="94">
        <v>1</v>
      </c>
      <c r="G9" s="94">
        <v>5</v>
      </c>
      <c r="H9" s="94">
        <v>6</v>
      </c>
      <c r="I9" s="94">
        <v>8</v>
      </c>
      <c r="J9" s="94">
        <v>2</v>
      </c>
      <c r="K9" s="94">
        <v>1</v>
      </c>
      <c r="L9" s="94">
        <v>5</v>
      </c>
      <c r="M9" s="94">
        <f t="shared" si="1"/>
        <v>37</v>
      </c>
      <c r="N9" s="97">
        <f t="shared" si="2"/>
        <v>3.7</v>
      </c>
      <c r="O9" s="59">
        <f t="shared" si="0"/>
        <v>7.240704500978473</v>
      </c>
    </row>
    <row r="10" spans="2:15" ht="15">
      <c r="B10" s="60" t="s">
        <v>242</v>
      </c>
      <c r="C10" s="94">
        <v>6</v>
      </c>
      <c r="D10" s="94">
        <v>8</v>
      </c>
      <c r="E10" s="94">
        <v>7</v>
      </c>
      <c r="F10" s="94">
        <v>7</v>
      </c>
      <c r="G10" s="94">
        <v>7</v>
      </c>
      <c r="H10" s="94">
        <v>6</v>
      </c>
      <c r="I10" s="94">
        <v>2</v>
      </c>
      <c r="J10" s="94">
        <v>4</v>
      </c>
      <c r="K10" s="94">
        <v>3</v>
      </c>
      <c r="L10" s="94">
        <v>9</v>
      </c>
      <c r="M10" s="94">
        <f t="shared" si="1"/>
        <v>59</v>
      </c>
      <c r="N10" s="97">
        <f t="shared" si="2"/>
        <v>5.9</v>
      </c>
      <c r="O10" s="59">
        <f t="shared" si="0"/>
        <v>11.545988258317024</v>
      </c>
    </row>
    <row r="11" spans="2:15" ht="15">
      <c r="B11" s="60" t="s">
        <v>243</v>
      </c>
      <c r="C11" s="94">
        <v>24</v>
      </c>
      <c r="D11" s="94">
        <v>37</v>
      </c>
      <c r="E11" s="94">
        <v>22</v>
      </c>
      <c r="F11" s="94">
        <v>38</v>
      </c>
      <c r="G11" s="94">
        <v>21</v>
      </c>
      <c r="H11" s="94">
        <v>27</v>
      </c>
      <c r="I11" s="94">
        <v>29</v>
      </c>
      <c r="J11" s="94">
        <v>22</v>
      </c>
      <c r="K11" s="94">
        <v>35</v>
      </c>
      <c r="L11" s="94">
        <v>22</v>
      </c>
      <c r="M11" s="94">
        <f t="shared" si="1"/>
        <v>277</v>
      </c>
      <c r="N11" s="97">
        <f t="shared" si="2"/>
        <v>27.7</v>
      </c>
      <c r="O11" s="59">
        <f t="shared" si="0"/>
        <v>54.20743639921722</v>
      </c>
    </row>
    <row r="12" spans="2:15" ht="15">
      <c r="B12" s="60" t="s">
        <v>244</v>
      </c>
      <c r="C12" s="94">
        <v>0</v>
      </c>
      <c r="D12" s="94">
        <v>0</v>
      </c>
      <c r="E12" s="94">
        <v>0</v>
      </c>
      <c r="F12" s="94">
        <v>0</v>
      </c>
      <c r="G12" s="94">
        <v>2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f t="shared" si="1"/>
        <v>2</v>
      </c>
      <c r="N12" s="97">
        <f t="shared" si="2"/>
        <v>0.2</v>
      </c>
      <c r="O12" s="59">
        <f t="shared" si="0"/>
        <v>0.3913894324853229</v>
      </c>
    </row>
    <row r="13" spans="2:15" ht="15">
      <c r="B13" s="60" t="s">
        <v>245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1</v>
      </c>
      <c r="K13" s="94">
        <v>0</v>
      </c>
      <c r="L13" s="94">
        <v>0</v>
      </c>
      <c r="M13" s="94">
        <f t="shared" si="1"/>
        <v>1</v>
      </c>
      <c r="N13" s="97">
        <f t="shared" si="2"/>
        <v>0.1</v>
      </c>
      <c r="O13" s="59">
        <f t="shared" si="0"/>
        <v>0.19569471624266144</v>
      </c>
    </row>
    <row r="14" spans="2:15" ht="15.75" thickBot="1">
      <c r="B14" s="60" t="s">
        <v>246</v>
      </c>
      <c r="C14" s="94">
        <v>4</v>
      </c>
      <c r="D14" s="94">
        <v>9</v>
      </c>
      <c r="E14" s="94">
        <v>3</v>
      </c>
      <c r="F14" s="94">
        <v>2</v>
      </c>
      <c r="G14" s="94">
        <v>12</v>
      </c>
      <c r="H14" s="94">
        <v>4</v>
      </c>
      <c r="I14" s="94">
        <v>5</v>
      </c>
      <c r="J14" s="94">
        <v>7</v>
      </c>
      <c r="K14" s="153">
        <v>3</v>
      </c>
      <c r="L14" s="153">
        <v>9</v>
      </c>
      <c r="M14" s="153">
        <f t="shared" si="1"/>
        <v>58</v>
      </c>
      <c r="N14" s="152">
        <f t="shared" si="2"/>
        <v>5.8</v>
      </c>
      <c r="O14" s="59">
        <f t="shared" si="0"/>
        <v>11.350293542074363</v>
      </c>
    </row>
    <row r="15" spans="2:15" ht="15.75" thickBot="1">
      <c r="B15" s="61" t="s">
        <v>247</v>
      </c>
      <c r="C15" s="125">
        <f aca="true" t="shared" si="3" ref="C15:L15">SUM(C5:C14)</f>
        <v>42</v>
      </c>
      <c r="D15" s="125">
        <f t="shared" si="3"/>
        <v>63</v>
      </c>
      <c r="E15" s="125">
        <f t="shared" si="3"/>
        <v>48</v>
      </c>
      <c r="F15" s="125">
        <f t="shared" si="3"/>
        <v>55</v>
      </c>
      <c r="G15" s="125">
        <f t="shared" si="3"/>
        <v>57</v>
      </c>
      <c r="H15" s="125">
        <f t="shared" si="3"/>
        <v>54</v>
      </c>
      <c r="I15" s="125">
        <f t="shared" si="3"/>
        <v>52</v>
      </c>
      <c r="J15" s="125">
        <f t="shared" si="3"/>
        <v>42</v>
      </c>
      <c r="K15" s="125">
        <f t="shared" si="3"/>
        <v>47</v>
      </c>
      <c r="L15" s="125">
        <f t="shared" si="3"/>
        <v>51</v>
      </c>
      <c r="M15" s="125">
        <f t="shared" si="1"/>
        <v>511</v>
      </c>
      <c r="N15" s="100">
        <f t="shared" si="2"/>
        <v>51.1</v>
      </c>
      <c r="O15" s="62">
        <f>SUM(O5:O14)</f>
        <v>100</v>
      </c>
    </row>
    <row r="16" spans="2:15" ht="16.5" thickBot="1" thickTop="1">
      <c r="B16" s="63"/>
      <c r="C16" s="63"/>
      <c r="D16" s="63"/>
      <c r="E16" s="63"/>
      <c r="F16" s="63"/>
      <c r="G16" s="63"/>
      <c r="H16" s="63"/>
      <c r="I16" s="63"/>
      <c r="J16" s="63"/>
      <c r="K16" s="105"/>
      <c r="L16" s="105"/>
      <c r="M16" s="105"/>
      <c r="N16" s="117"/>
      <c r="O16" s="63"/>
    </row>
    <row r="17" spans="2:15" ht="16.5" thickBot="1" thickTop="1">
      <c r="B17" s="49"/>
      <c r="C17" s="50" t="str">
        <f>ped1!$C$7</f>
        <v>Frederick County Pedestrian On Foot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</row>
    <row r="18" spans="2:15" ht="15.75" thickBot="1">
      <c r="B18" s="53" t="s">
        <v>248</v>
      </c>
      <c r="C18" s="54">
        <f>ped1!C$8</f>
        <v>1994</v>
      </c>
      <c r="D18" s="55">
        <f>ped1!D$8</f>
        <v>1995</v>
      </c>
      <c r="E18" s="55">
        <f>ped1!E$8</f>
        <v>1996</v>
      </c>
      <c r="F18" s="55">
        <f>ped1!F$8</f>
        <v>1997</v>
      </c>
      <c r="G18" s="55">
        <f>ped1!G$8</f>
        <v>1998</v>
      </c>
      <c r="H18" s="55">
        <f>ped1!H$8</f>
        <v>1999</v>
      </c>
      <c r="I18" s="55">
        <f>ped1!I$8</f>
        <v>2000</v>
      </c>
      <c r="J18" s="55">
        <f>ped1!J$8</f>
        <v>2001</v>
      </c>
      <c r="K18" s="55">
        <f>ped1!K$8</f>
        <v>2002</v>
      </c>
      <c r="L18" s="55">
        <f>ped1!L$8</f>
        <v>2003</v>
      </c>
      <c r="M18" s="55" t="s">
        <v>5</v>
      </c>
      <c r="N18" s="56" t="s">
        <v>6</v>
      </c>
      <c r="O18" s="57" t="s">
        <v>7</v>
      </c>
    </row>
    <row r="19" spans="2:15" ht="15">
      <c r="B19" s="60" t="s">
        <v>237</v>
      </c>
      <c r="C19" s="94">
        <v>2</v>
      </c>
      <c r="D19" s="94">
        <v>8</v>
      </c>
      <c r="E19" s="94">
        <v>3</v>
      </c>
      <c r="F19" s="122">
        <v>6</v>
      </c>
      <c r="G19" s="122">
        <v>5</v>
      </c>
      <c r="H19" s="122">
        <v>3</v>
      </c>
      <c r="I19" s="122">
        <v>1</v>
      </c>
      <c r="J19" s="122">
        <v>8</v>
      </c>
      <c r="K19" s="122">
        <v>11</v>
      </c>
      <c r="L19" s="122">
        <v>10</v>
      </c>
      <c r="M19" s="199">
        <f aca="true" t="shared" si="4" ref="M19:M25">SUM(C19:L19)</f>
        <v>57</v>
      </c>
      <c r="N19" s="119">
        <f aca="true" t="shared" si="5" ref="N19:N25">AVERAGE(C19:L19)</f>
        <v>5.7</v>
      </c>
      <c r="O19" s="201">
        <f aca="true" t="shared" si="6" ref="O19:O24">M19/M$25*100</f>
        <v>11.154598825831702</v>
      </c>
    </row>
    <row r="20" spans="2:15" ht="15">
      <c r="B20" s="120" t="s">
        <v>249</v>
      </c>
      <c r="C20" s="94">
        <v>34</v>
      </c>
      <c r="D20" s="94">
        <v>52</v>
      </c>
      <c r="E20" s="94">
        <v>38</v>
      </c>
      <c r="F20" s="94">
        <v>46</v>
      </c>
      <c r="G20" s="94">
        <v>48</v>
      </c>
      <c r="H20" s="94">
        <v>42</v>
      </c>
      <c r="I20" s="94">
        <v>50</v>
      </c>
      <c r="J20" s="94">
        <v>31</v>
      </c>
      <c r="K20" s="94">
        <v>31</v>
      </c>
      <c r="L20" s="94">
        <v>33</v>
      </c>
      <c r="M20" s="94">
        <f t="shared" si="4"/>
        <v>405</v>
      </c>
      <c r="N20" s="97">
        <f t="shared" si="5"/>
        <v>40.5</v>
      </c>
      <c r="O20" s="59">
        <f t="shared" si="6"/>
        <v>79.2563600782779</v>
      </c>
    </row>
    <row r="21" spans="2:15" ht="15">
      <c r="B21" s="60" t="s">
        <v>250</v>
      </c>
      <c r="C21" s="94">
        <v>2</v>
      </c>
      <c r="D21" s="94">
        <v>1</v>
      </c>
      <c r="E21" s="94">
        <v>2</v>
      </c>
      <c r="F21" s="122">
        <v>1</v>
      </c>
      <c r="G21" s="122">
        <v>1</v>
      </c>
      <c r="H21" s="122">
        <v>3</v>
      </c>
      <c r="I21" s="122">
        <v>0</v>
      </c>
      <c r="J21" s="122">
        <v>1</v>
      </c>
      <c r="K21" s="122">
        <v>1</v>
      </c>
      <c r="L21" s="122">
        <v>3</v>
      </c>
      <c r="M21" s="94">
        <f t="shared" si="4"/>
        <v>15</v>
      </c>
      <c r="N21" s="97">
        <f t="shared" si="5"/>
        <v>1.5</v>
      </c>
      <c r="O21" s="201">
        <f t="shared" si="6"/>
        <v>2.935420743639922</v>
      </c>
    </row>
    <row r="22" spans="2:15" ht="15">
      <c r="B22" s="60" t="s">
        <v>251</v>
      </c>
      <c r="C22" s="94">
        <v>0</v>
      </c>
      <c r="D22" s="94">
        <v>0</v>
      </c>
      <c r="E22" s="94">
        <v>0</v>
      </c>
      <c r="F22" s="94">
        <v>2</v>
      </c>
      <c r="G22" s="94">
        <v>0</v>
      </c>
      <c r="H22" s="94">
        <v>4</v>
      </c>
      <c r="I22" s="94">
        <v>0</v>
      </c>
      <c r="J22" s="94">
        <v>0</v>
      </c>
      <c r="K22" s="94">
        <v>2</v>
      </c>
      <c r="L22" s="94">
        <v>2</v>
      </c>
      <c r="M22" s="94">
        <f t="shared" si="4"/>
        <v>10</v>
      </c>
      <c r="N22" s="97">
        <f t="shared" si="5"/>
        <v>1</v>
      </c>
      <c r="O22" s="59">
        <f t="shared" si="6"/>
        <v>1.9569471624266144</v>
      </c>
    </row>
    <row r="23" spans="2:15" ht="15">
      <c r="B23" s="58" t="s">
        <v>252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f t="shared" si="4"/>
        <v>0</v>
      </c>
      <c r="N23" s="97">
        <f t="shared" si="5"/>
        <v>0</v>
      </c>
      <c r="O23" s="59">
        <f t="shared" si="6"/>
        <v>0</v>
      </c>
    </row>
    <row r="24" spans="2:15" ht="15.75" thickBot="1">
      <c r="B24" s="60" t="s">
        <v>246</v>
      </c>
      <c r="C24" s="94">
        <v>4</v>
      </c>
      <c r="D24" s="94">
        <v>2</v>
      </c>
      <c r="E24" s="94">
        <v>5</v>
      </c>
      <c r="F24" s="122">
        <v>0</v>
      </c>
      <c r="G24" s="122">
        <v>3</v>
      </c>
      <c r="H24" s="122">
        <v>2</v>
      </c>
      <c r="I24" s="122">
        <v>1</v>
      </c>
      <c r="J24" s="122">
        <v>2</v>
      </c>
      <c r="K24" s="122">
        <v>2</v>
      </c>
      <c r="L24" s="122">
        <v>3</v>
      </c>
      <c r="M24" s="153">
        <f t="shared" si="4"/>
        <v>24</v>
      </c>
      <c r="N24" s="152">
        <f t="shared" si="5"/>
        <v>2.4</v>
      </c>
      <c r="O24" s="201">
        <f t="shared" si="6"/>
        <v>4.6966731898238745</v>
      </c>
    </row>
    <row r="25" spans="2:15" ht="15.75" thickBot="1">
      <c r="B25" s="61" t="s">
        <v>247</v>
      </c>
      <c r="C25" s="99">
        <f aca="true" t="shared" si="7" ref="C25:L25">SUM(C19:C24)</f>
        <v>42</v>
      </c>
      <c r="D25" s="100">
        <f t="shared" si="7"/>
        <v>63</v>
      </c>
      <c r="E25" s="100">
        <f t="shared" si="7"/>
        <v>48</v>
      </c>
      <c r="F25" s="100">
        <f t="shared" si="7"/>
        <v>55</v>
      </c>
      <c r="G25" s="100">
        <f t="shared" si="7"/>
        <v>57</v>
      </c>
      <c r="H25" s="100">
        <f t="shared" si="7"/>
        <v>54</v>
      </c>
      <c r="I25" s="100">
        <f t="shared" si="7"/>
        <v>52</v>
      </c>
      <c r="J25" s="100">
        <f t="shared" si="7"/>
        <v>42</v>
      </c>
      <c r="K25" s="100">
        <f t="shared" si="7"/>
        <v>47</v>
      </c>
      <c r="L25" s="100">
        <f t="shared" si="7"/>
        <v>51</v>
      </c>
      <c r="M25" s="125">
        <f t="shared" si="4"/>
        <v>511</v>
      </c>
      <c r="N25" s="100">
        <f t="shared" si="5"/>
        <v>51.1</v>
      </c>
      <c r="O25" s="62">
        <f>SUM(O19:O24)</f>
        <v>100</v>
      </c>
    </row>
    <row r="26" spans="2:15" ht="16.5" thickBot="1" thickTop="1">
      <c r="B26" s="63"/>
      <c r="C26" s="63"/>
      <c r="D26" s="63"/>
      <c r="E26" s="63"/>
      <c r="F26" s="63"/>
      <c r="G26" s="63"/>
      <c r="H26" s="63"/>
      <c r="I26" s="63"/>
      <c r="J26" s="63"/>
      <c r="K26" s="105"/>
      <c r="L26" s="105"/>
      <c r="M26" s="105"/>
      <c r="N26" s="117"/>
      <c r="O26" s="63"/>
    </row>
    <row r="27" spans="2:15" ht="16.5" thickBot="1" thickTop="1">
      <c r="B27" s="49"/>
      <c r="C27" s="50" t="str">
        <f>ped1!$C$7</f>
        <v>Frederick County Pedestrian On Foot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</row>
    <row r="28" spans="2:15" ht="15.75" thickBot="1">
      <c r="B28" s="53" t="s">
        <v>253</v>
      </c>
      <c r="C28" s="54">
        <f>ped1!C$8</f>
        <v>1994</v>
      </c>
      <c r="D28" s="55">
        <f>ped1!D$8</f>
        <v>1995</v>
      </c>
      <c r="E28" s="55">
        <f>ped1!E$8</f>
        <v>1996</v>
      </c>
      <c r="F28" s="55">
        <f>ped1!F$8</f>
        <v>1997</v>
      </c>
      <c r="G28" s="55">
        <f>ped1!G$8</f>
        <v>1998</v>
      </c>
      <c r="H28" s="55">
        <f>ped1!H$8</f>
        <v>1999</v>
      </c>
      <c r="I28" s="55">
        <f>ped1!I$8</f>
        <v>2000</v>
      </c>
      <c r="J28" s="55">
        <f>ped1!J$8</f>
        <v>2001</v>
      </c>
      <c r="K28" s="55">
        <f>ped1!K$8</f>
        <v>2002</v>
      </c>
      <c r="L28" s="55">
        <f>ped1!L$8</f>
        <v>2003</v>
      </c>
      <c r="M28" s="55" t="s">
        <v>5</v>
      </c>
      <c r="N28" s="56" t="s">
        <v>6</v>
      </c>
      <c r="O28" s="57" t="s">
        <v>7</v>
      </c>
    </row>
    <row r="29" spans="2:15" ht="15">
      <c r="B29" s="60" t="s">
        <v>254</v>
      </c>
      <c r="C29" s="94">
        <v>1</v>
      </c>
      <c r="D29" s="94">
        <v>2</v>
      </c>
      <c r="E29" s="94">
        <v>0</v>
      </c>
      <c r="F29" s="122">
        <v>1</v>
      </c>
      <c r="G29" s="122">
        <v>1</v>
      </c>
      <c r="H29" s="122">
        <v>0</v>
      </c>
      <c r="I29" s="122">
        <v>0</v>
      </c>
      <c r="J29" s="122">
        <v>0</v>
      </c>
      <c r="K29" s="122">
        <v>0</v>
      </c>
      <c r="L29" s="122">
        <v>4</v>
      </c>
      <c r="M29" s="146">
        <f aca="true" t="shared" si="8" ref="M29:M38">SUM(C29:L29)</f>
        <v>9</v>
      </c>
      <c r="N29" s="101">
        <f aca="true" t="shared" si="9" ref="N29:N38">AVERAGE(C29:L29)</f>
        <v>0.9</v>
      </c>
      <c r="O29" s="201">
        <f>M29/M$38*100</f>
        <v>1.761252446183953</v>
      </c>
    </row>
    <row r="30" spans="2:15" ht="15">
      <c r="B30" s="60" t="s">
        <v>255</v>
      </c>
      <c r="C30" s="94">
        <v>5</v>
      </c>
      <c r="D30" s="94">
        <v>11</v>
      </c>
      <c r="E30" s="94">
        <v>9</v>
      </c>
      <c r="F30" s="94">
        <v>15</v>
      </c>
      <c r="G30" s="94">
        <v>14</v>
      </c>
      <c r="H30" s="94">
        <v>9</v>
      </c>
      <c r="I30" s="94">
        <v>10</v>
      </c>
      <c r="J30" s="94">
        <v>7</v>
      </c>
      <c r="K30" s="94">
        <v>5</v>
      </c>
      <c r="L30" s="94">
        <v>6</v>
      </c>
      <c r="M30" s="94">
        <f t="shared" si="8"/>
        <v>91</v>
      </c>
      <c r="N30" s="97">
        <f t="shared" si="9"/>
        <v>9.1</v>
      </c>
      <c r="O30" s="59">
        <f aca="true" t="shared" si="10" ref="O30:O37">M30/M$38*100</f>
        <v>17.80821917808219</v>
      </c>
    </row>
    <row r="31" spans="2:15" ht="15">
      <c r="B31" s="60" t="s">
        <v>256</v>
      </c>
      <c r="C31" s="94">
        <v>14</v>
      </c>
      <c r="D31" s="94">
        <v>23</v>
      </c>
      <c r="E31" s="94">
        <v>17</v>
      </c>
      <c r="F31" s="122">
        <v>15</v>
      </c>
      <c r="G31" s="122">
        <v>12</v>
      </c>
      <c r="H31" s="122">
        <v>12</v>
      </c>
      <c r="I31" s="122">
        <v>9</v>
      </c>
      <c r="J31" s="122">
        <v>13</v>
      </c>
      <c r="K31" s="122">
        <v>19</v>
      </c>
      <c r="L31" s="122">
        <v>11</v>
      </c>
      <c r="M31" s="94">
        <f t="shared" si="8"/>
        <v>145</v>
      </c>
      <c r="N31" s="97">
        <f t="shared" si="9"/>
        <v>14.5</v>
      </c>
      <c r="O31" s="201">
        <f t="shared" si="10"/>
        <v>28.37573385518591</v>
      </c>
    </row>
    <row r="32" spans="2:15" ht="15">
      <c r="B32" s="60" t="s">
        <v>257</v>
      </c>
      <c r="C32" s="94">
        <v>20</v>
      </c>
      <c r="D32" s="94">
        <v>27</v>
      </c>
      <c r="E32" s="94">
        <v>20</v>
      </c>
      <c r="F32" s="94">
        <v>23</v>
      </c>
      <c r="G32" s="94">
        <v>26</v>
      </c>
      <c r="H32" s="94">
        <v>29</v>
      </c>
      <c r="I32" s="94">
        <v>30</v>
      </c>
      <c r="J32" s="94">
        <v>18</v>
      </c>
      <c r="K32" s="94">
        <v>21</v>
      </c>
      <c r="L32" s="94">
        <v>27</v>
      </c>
      <c r="M32" s="94">
        <f t="shared" si="8"/>
        <v>241</v>
      </c>
      <c r="N32" s="97">
        <f t="shared" si="9"/>
        <v>24.1</v>
      </c>
      <c r="O32" s="59">
        <f t="shared" si="10"/>
        <v>47.162426614481404</v>
      </c>
    </row>
    <row r="33" spans="2:15" ht="15">
      <c r="B33" s="58" t="s">
        <v>258</v>
      </c>
      <c r="C33" s="94">
        <v>0</v>
      </c>
      <c r="D33" s="94">
        <v>0</v>
      </c>
      <c r="E33" s="94">
        <v>1</v>
      </c>
      <c r="F33" s="122">
        <v>0</v>
      </c>
      <c r="G33" s="122">
        <v>0</v>
      </c>
      <c r="H33" s="122">
        <v>1</v>
      </c>
      <c r="I33" s="122">
        <v>0</v>
      </c>
      <c r="J33" s="122">
        <v>3</v>
      </c>
      <c r="K33" s="122">
        <v>1</v>
      </c>
      <c r="L33" s="122">
        <v>2</v>
      </c>
      <c r="M33" s="94">
        <f t="shared" si="8"/>
        <v>8</v>
      </c>
      <c r="N33" s="97">
        <f t="shared" si="9"/>
        <v>0.8</v>
      </c>
      <c r="O33" s="201">
        <f t="shared" si="10"/>
        <v>1.5655577299412915</v>
      </c>
    </row>
    <row r="34" spans="2:15" ht="15">
      <c r="B34" s="60" t="s">
        <v>259</v>
      </c>
      <c r="C34" s="94">
        <v>1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f t="shared" si="8"/>
        <v>1</v>
      </c>
      <c r="N34" s="97">
        <f t="shared" si="9"/>
        <v>0.1</v>
      </c>
      <c r="O34" s="59">
        <f t="shared" si="10"/>
        <v>0.19569471624266144</v>
      </c>
    </row>
    <row r="35" spans="2:15" ht="15">
      <c r="B35" s="60" t="s">
        <v>260</v>
      </c>
      <c r="C35" s="94">
        <v>0</v>
      </c>
      <c r="D35" s="94">
        <v>0</v>
      </c>
      <c r="E35" s="94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94">
        <f t="shared" si="8"/>
        <v>0</v>
      </c>
      <c r="N35" s="97">
        <f t="shared" si="9"/>
        <v>0</v>
      </c>
      <c r="O35" s="201">
        <f t="shared" si="10"/>
        <v>0</v>
      </c>
    </row>
    <row r="36" spans="2:15" ht="15">
      <c r="B36" s="60" t="s">
        <v>261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f t="shared" si="8"/>
        <v>0</v>
      </c>
      <c r="N36" s="97">
        <f t="shared" si="9"/>
        <v>0</v>
      </c>
      <c r="O36" s="59">
        <f t="shared" si="10"/>
        <v>0</v>
      </c>
    </row>
    <row r="37" spans="2:15" ht="15.75" thickBot="1">
      <c r="B37" s="60" t="s">
        <v>262</v>
      </c>
      <c r="C37" s="94">
        <v>1</v>
      </c>
      <c r="D37" s="94">
        <v>0</v>
      </c>
      <c r="E37" s="94">
        <v>1</v>
      </c>
      <c r="F37" s="122">
        <v>1</v>
      </c>
      <c r="G37" s="122">
        <v>4</v>
      </c>
      <c r="H37" s="122">
        <v>3</v>
      </c>
      <c r="I37" s="122">
        <v>3</v>
      </c>
      <c r="J37" s="122">
        <v>1</v>
      </c>
      <c r="K37" s="122">
        <v>1</v>
      </c>
      <c r="L37" s="122">
        <v>1</v>
      </c>
      <c r="M37" s="153">
        <f t="shared" si="8"/>
        <v>16</v>
      </c>
      <c r="N37" s="152">
        <f t="shared" si="9"/>
        <v>1.6</v>
      </c>
      <c r="O37" s="201">
        <f t="shared" si="10"/>
        <v>3.131115459882583</v>
      </c>
    </row>
    <row r="38" spans="2:15" ht="15.75" thickBot="1">
      <c r="B38" s="61" t="s">
        <v>247</v>
      </c>
      <c r="C38" s="99">
        <f aca="true" t="shared" si="11" ref="C38:L38">SUM(C29:C37)</f>
        <v>42</v>
      </c>
      <c r="D38" s="100">
        <f t="shared" si="11"/>
        <v>63</v>
      </c>
      <c r="E38" s="100">
        <f t="shared" si="11"/>
        <v>48</v>
      </c>
      <c r="F38" s="100">
        <f t="shared" si="11"/>
        <v>55</v>
      </c>
      <c r="G38" s="100">
        <f t="shared" si="11"/>
        <v>57</v>
      </c>
      <c r="H38" s="100">
        <f t="shared" si="11"/>
        <v>54</v>
      </c>
      <c r="I38" s="100">
        <f t="shared" si="11"/>
        <v>52</v>
      </c>
      <c r="J38" s="100">
        <f t="shared" si="11"/>
        <v>42</v>
      </c>
      <c r="K38" s="100">
        <f t="shared" si="11"/>
        <v>47</v>
      </c>
      <c r="L38" s="100">
        <f t="shared" si="11"/>
        <v>51</v>
      </c>
      <c r="M38" s="125">
        <f t="shared" si="8"/>
        <v>511</v>
      </c>
      <c r="N38" s="100">
        <f t="shared" si="9"/>
        <v>51.1</v>
      </c>
      <c r="O38" s="62">
        <f>SUM(O29:O37)</f>
        <v>99.99999999999999</v>
      </c>
    </row>
    <row r="39" spans="2:15" ht="16.5" thickBot="1" thickTop="1">
      <c r="B39" s="63"/>
      <c r="C39" s="63"/>
      <c r="D39" s="63"/>
      <c r="E39" s="63"/>
      <c r="F39" s="63"/>
      <c r="G39" s="63"/>
      <c r="H39" s="63"/>
      <c r="I39" s="63"/>
      <c r="J39" s="63"/>
      <c r="K39" s="105"/>
      <c r="L39" s="105"/>
      <c r="M39" s="105"/>
      <c r="N39" s="117"/>
      <c r="O39" s="63"/>
    </row>
    <row r="40" spans="2:15" ht="16.5" thickBot="1" thickTop="1">
      <c r="B40" s="49"/>
      <c r="C40" s="50" t="str">
        <f>ped1!$C$7</f>
        <v>Frederick County Pedestrian On Foot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2"/>
    </row>
    <row r="41" spans="2:15" ht="15.75" thickBot="1">
      <c r="B41" s="53" t="s">
        <v>263</v>
      </c>
      <c r="C41" s="54">
        <f>ped1!C$8</f>
        <v>1994</v>
      </c>
      <c r="D41" s="55">
        <f>ped1!D$8</f>
        <v>1995</v>
      </c>
      <c r="E41" s="55">
        <f>ped1!E$8</f>
        <v>1996</v>
      </c>
      <c r="F41" s="55">
        <f>ped1!F$8</f>
        <v>1997</v>
      </c>
      <c r="G41" s="55">
        <f>ped1!G$8</f>
        <v>1998</v>
      </c>
      <c r="H41" s="55">
        <f>ped1!H$8</f>
        <v>1999</v>
      </c>
      <c r="I41" s="55">
        <f>ped1!I$8</f>
        <v>2000</v>
      </c>
      <c r="J41" s="55">
        <f>ped1!J$8</f>
        <v>2001</v>
      </c>
      <c r="K41" s="55">
        <f>ped1!K$8</f>
        <v>2002</v>
      </c>
      <c r="L41" s="55">
        <f>ped1!L$8</f>
        <v>2003</v>
      </c>
      <c r="M41" s="55" t="s">
        <v>5</v>
      </c>
      <c r="N41" s="56" t="s">
        <v>6</v>
      </c>
      <c r="O41" s="57" t="s">
        <v>7</v>
      </c>
    </row>
    <row r="42" spans="2:15" ht="15">
      <c r="B42" s="60" t="s">
        <v>264</v>
      </c>
      <c r="C42" s="94">
        <v>6</v>
      </c>
      <c r="D42" s="94">
        <v>6</v>
      </c>
      <c r="E42" s="94">
        <v>9</v>
      </c>
      <c r="F42" s="122">
        <v>9</v>
      </c>
      <c r="G42" s="122">
        <v>6</v>
      </c>
      <c r="H42" s="122">
        <v>7</v>
      </c>
      <c r="I42" s="122">
        <v>4</v>
      </c>
      <c r="J42" s="122">
        <v>5</v>
      </c>
      <c r="K42" s="122">
        <v>7</v>
      </c>
      <c r="L42" s="122">
        <v>10</v>
      </c>
      <c r="M42" s="146">
        <f aca="true" t="shared" si="12" ref="M42:M54">SUM(C42:L42)</f>
        <v>69</v>
      </c>
      <c r="N42" s="101">
        <f aca="true" t="shared" si="13" ref="N42:N54">AVERAGE(C42:L42)</f>
        <v>6.9</v>
      </c>
      <c r="O42" s="201">
        <f>M42/M$54*100</f>
        <v>13.50293542074364</v>
      </c>
    </row>
    <row r="43" spans="2:15" ht="15">
      <c r="B43" s="60" t="s">
        <v>265</v>
      </c>
      <c r="C43" s="94">
        <v>16</v>
      </c>
      <c r="D43" s="94">
        <v>27</v>
      </c>
      <c r="E43" s="94">
        <v>18</v>
      </c>
      <c r="F43" s="94">
        <v>25</v>
      </c>
      <c r="G43" s="94">
        <v>19</v>
      </c>
      <c r="H43" s="94">
        <v>19</v>
      </c>
      <c r="I43" s="94">
        <v>19</v>
      </c>
      <c r="J43" s="94">
        <v>19</v>
      </c>
      <c r="K43" s="94">
        <v>18</v>
      </c>
      <c r="L43" s="94">
        <v>11</v>
      </c>
      <c r="M43" s="146">
        <f t="shared" si="12"/>
        <v>191</v>
      </c>
      <c r="N43" s="101">
        <f t="shared" si="13"/>
        <v>19.1</v>
      </c>
      <c r="O43" s="59">
        <f aca="true" t="shared" si="14" ref="O43:O54">M43/M$54*100</f>
        <v>37.37769080234833</v>
      </c>
    </row>
    <row r="44" spans="2:15" ht="15">
      <c r="B44" s="60" t="s">
        <v>266</v>
      </c>
      <c r="C44" s="94">
        <v>6</v>
      </c>
      <c r="D44" s="94">
        <v>4</v>
      </c>
      <c r="E44" s="94">
        <v>2</v>
      </c>
      <c r="F44" s="94">
        <v>4</v>
      </c>
      <c r="G44" s="94">
        <v>4</v>
      </c>
      <c r="H44" s="94">
        <v>5</v>
      </c>
      <c r="I44" s="94">
        <v>0</v>
      </c>
      <c r="J44" s="94">
        <v>1</v>
      </c>
      <c r="K44" s="94">
        <v>7</v>
      </c>
      <c r="L44" s="94">
        <v>1</v>
      </c>
      <c r="M44" s="146">
        <f t="shared" si="12"/>
        <v>34</v>
      </c>
      <c r="N44" s="101">
        <f t="shared" si="13"/>
        <v>3.4</v>
      </c>
      <c r="O44" s="59">
        <f t="shared" si="14"/>
        <v>6.653620352250488</v>
      </c>
    </row>
    <row r="45" spans="2:15" ht="15">
      <c r="B45" s="121" t="s">
        <v>267</v>
      </c>
      <c r="C45" s="94">
        <v>2</v>
      </c>
      <c r="D45" s="94">
        <v>0</v>
      </c>
      <c r="E45" s="94">
        <v>2</v>
      </c>
      <c r="F45" s="94">
        <v>5</v>
      </c>
      <c r="G45" s="94">
        <v>4</v>
      </c>
      <c r="H45" s="94">
        <v>2</v>
      </c>
      <c r="I45" s="94">
        <v>2</v>
      </c>
      <c r="J45" s="94">
        <v>3</v>
      </c>
      <c r="K45" s="94">
        <v>3</v>
      </c>
      <c r="L45" s="94">
        <v>4</v>
      </c>
      <c r="M45" s="146">
        <f t="shared" si="12"/>
        <v>27</v>
      </c>
      <c r="N45" s="101">
        <f t="shared" si="13"/>
        <v>2.7</v>
      </c>
      <c r="O45" s="59">
        <f t="shared" si="14"/>
        <v>5.283757338551859</v>
      </c>
    </row>
    <row r="46" spans="2:15" ht="15">
      <c r="B46" s="60" t="s">
        <v>268</v>
      </c>
      <c r="C46" s="94">
        <v>2</v>
      </c>
      <c r="D46" s="94">
        <v>3</v>
      </c>
      <c r="E46" s="94">
        <v>2</v>
      </c>
      <c r="F46" s="94">
        <v>0</v>
      </c>
      <c r="G46" s="94">
        <v>1</v>
      </c>
      <c r="H46" s="94">
        <v>0</v>
      </c>
      <c r="I46" s="94">
        <v>4</v>
      </c>
      <c r="J46" s="94">
        <v>2</v>
      </c>
      <c r="K46" s="94">
        <v>0</v>
      </c>
      <c r="L46" s="94">
        <v>1</v>
      </c>
      <c r="M46" s="146">
        <f t="shared" si="12"/>
        <v>15</v>
      </c>
      <c r="N46" s="101">
        <f t="shared" si="13"/>
        <v>1.5</v>
      </c>
      <c r="O46" s="59">
        <f t="shared" si="14"/>
        <v>2.935420743639922</v>
      </c>
    </row>
    <row r="47" spans="2:15" ht="15">
      <c r="B47" s="60" t="s">
        <v>269</v>
      </c>
      <c r="C47" s="94">
        <v>4</v>
      </c>
      <c r="D47" s="94">
        <v>10</v>
      </c>
      <c r="E47" s="94">
        <v>6</v>
      </c>
      <c r="F47" s="94">
        <v>9</v>
      </c>
      <c r="G47" s="94">
        <v>10</v>
      </c>
      <c r="H47" s="94">
        <v>10</v>
      </c>
      <c r="I47" s="94">
        <v>13</v>
      </c>
      <c r="J47" s="94">
        <v>6</v>
      </c>
      <c r="K47" s="94">
        <v>7</v>
      </c>
      <c r="L47" s="94">
        <v>5</v>
      </c>
      <c r="M47" s="146">
        <f t="shared" si="12"/>
        <v>80</v>
      </c>
      <c r="N47" s="101">
        <f t="shared" si="13"/>
        <v>8</v>
      </c>
      <c r="O47" s="59">
        <f t="shared" si="14"/>
        <v>15.655577299412915</v>
      </c>
    </row>
    <row r="48" spans="2:15" ht="15">
      <c r="B48" s="60" t="s">
        <v>270</v>
      </c>
      <c r="C48" s="94">
        <v>2</v>
      </c>
      <c r="D48" s="94">
        <v>3</v>
      </c>
      <c r="E48" s="94">
        <v>1</v>
      </c>
      <c r="F48" s="94">
        <v>0</v>
      </c>
      <c r="G48" s="94">
        <v>4</v>
      </c>
      <c r="H48" s="94">
        <v>3</v>
      </c>
      <c r="I48" s="94">
        <v>2</v>
      </c>
      <c r="J48" s="94">
        <v>0</v>
      </c>
      <c r="K48" s="94">
        <v>1</v>
      </c>
      <c r="L48" s="94">
        <v>2</v>
      </c>
      <c r="M48" s="146">
        <f t="shared" si="12"/>
        <v>18</v>
      </c>
      <c r="N48" s="101">
        <f t="shared" si="13"/>
        <v>1.8</v>
      </c>
      <c r="O48" s="59">
        <f t="shared" si="14"/>
        <v>3.522504892367906</v>
      </c>
    </row>
    <row r="49" spans="2:15" ht="15">
      <c r="B49" s="60" t="s">
        <v>271</v>
      </c>
      <c r="C49" s="94">
        <v>0</v>
      </c>
      <c r="D49" s="94">
        <v>3</v>
      </c>
      <c r="E49" s="94">
        <v>2</v>
      </c>
      <c r="F49" s="94">
        <v>0</v>
      </c>
      <c r="G49" s="94">
        <v>0</v>
      </c>
      <c r="H49" s="94">
        <v>1</v>
      </c>
      <c r="I49" s="94">
        <v>1</v>
      </c>
      <c r="J49" s="94">
        <v>2</v>
      </c>
      <c r="K49" s="94">
        <v>0</v>
      </c>
      <c r="L49" s="94">
        <v>2</v>
      </c>
      <c r="M49" s="146">
        <f t="shared" si="12"/>
        <v>11</v>
      </c>
      <c r="N49" s="101">
        <f t="shared" si="13"/>
        <v>1.1</v>
      </c>
      <c r="O49" s="59">
        <f t="shared" si="14"/>
        <v>2.152641878669276</v>
      </c>
    </row>
    <row r="50" spans="2:15" ht="15">
      <c r="B50" s="60" t="s">
        <v>272</v>
      </c>
      <c r="C50" s="94">
        <v>0</v>
      </c>
      <c r="D50" s="94">
        <v>6</v>
      </c>
      <c r="E50" s="94">
        <v>2</v>
      </c>
      <c r="F50" s="94">
        <v>0</v>
      </c>
      <c r="G50" s="94">
        <v>1</v>
      </c>
      <c r="H50" s="94">
        <v>2</v>
      </c>
      <c r="I50" s="94">
        <v>2</v>
      </c>
      <c r="J50" s="94">
        <v>1</v>
      </c>
      <c r="K50" s="94">
        <v>3</v>
      </c>
      <c r="L50" s="94">
        <v>3</v>
      </c>
      <c r="M50" s="146">
        <f t="shared" si="12"/>
        <v>20</v>
      </c>
      <c r="N50" s="101">
        <f t="shared" si="13"/>
        <v>2</v>
      </c>
      <c r="O50" s="59">
        <f t="shared" si="14"/>
        <v>3.9138943248532287</v>
      </c>
    </row>
    <row r="51" spans="2:15" ht="15">
      <c r="B51" s="60" t="s">
        <v>273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146">
        <f t="shared" si="12"/>
        <v>0</v>
      </c>
      <c r="N51" s="101">
        <f t="shared" si="13"/>
        <v>0</v>
      </c>
      <c r="O51" s="59">
        <f t="shared" si="14"/>
        <v>0</v>
      </c>
    </row>
    <row r="52" spans="2:15" ht="15">
      <c r="B52" s="60" t="s">
        <v>274</v>
      </c>
      <c r="C52" s="94">
        <v>1</v>
      </c>
      <c r="D52" s="94">
        <v>0</v>
      </c>
      <c r="E52" s="94">
        <v>0</v>
      </c>
      <c r="F52" s="94">
        <v>0</v>
      </c>
      <c r="G52" s="94">
        <v>1</v>
      </c>
      <c r="H52" s="94">
        <v>0</v>
      </c>
      <c r="I52" s="94">
        <v>0</v>
      </c>
      <c r="J52" s="94">
        <v>0</v>
      </c>
      <c r="K52" s="94">
        <v>0</v>
      </c>
      <c r="L52" s="94">
        <v>1</v>
      </c>
      <c r="M52" s="146">
        <f t="shared" si="12"/>
        <v>3</v>
      </c>
      <c r="N52" s="101">
        <f t="shared" si="13"/>
        <v>0.3</v>
      </c>
      <c r="O52" s="59">
        <f t="shared" si="14"/>
        <v>0.5870841487279843</v>
      </c>
    </row>
    <row r="53" spans="2:15" ht="15.75" thickBot="1">
      <c r="B53" s="60" t="s">
        <v>262</v>
      </c>
      <c r="C53" s="94">
        <v>3</v>
      </c>
      <c r="D53" s="94">
        <v>1</v>
      </c>
      <c r="E53" s="94">
        <v>4</v>
      </c>
      <c r="F53" s="94">
        <v>3</v>
      </c>
      <c r="G53" s="94">
        <v>7</v>
      </c>
      <c r="H53" s="94">
        <v>5</v>
      </c>
      <c r="I53" s="94">
        <v>5</v>
      </c>
      <c r="J53" s="94">
        <v>3</v>
      </c>
      <c r="K53" s="153">
        <v>1</v>
      </c>
      <c r="L53" s="153">
        <v>11</v>
      </c>
      <c r="M53" s="122">
        <f t="shared" si="12"/>
        <v>43</v>
      </c>
      <c r="N53" s="95">
        <f t="shared" si="13"/>
        <v>4.3</v>
      </c>
      <c r="O53" s="59">
        <f t="shared" si="14"/>
        <v>8.414872798434441</v>
      </c>
    </row>
    <row r="54" spans="2:15" ht="15.75" thickBot="1">
      <c r="B54" s="61" t="s">
        <v>247</v>
      </c>
      <c r="C54" s="99">
        <f aca="true" t="shared" si="15" ref="C54:L54">SUM(C42:C53)</f>
        <v>42</v>
      </c>
      <c r="D54" s="100">
        <f t="shared" si="15"/>
        <v>63</v>
      </c>
      <c r="E54" s="100">
        <f t="shared" si="15"/>
        <v>48</v>
      </c>
      <c r="F54" s="100">
        <f t="shared" si="15"/>
        <v>55</v>
      </c>
      <c r="G54" s="100">
        <f t="shared" si="15"/>
        <v>57</v>
      </c>
      <c r="H54" s="100">
        <f t="shared" si="15"/>
        <v>54</v>
      </c>
      <c r="I54" s="100">
        <f t="shared" si="15"/>
        <v>52</v>
      </c>
      <c r="J54" s="100">
        <f t="shared" si="15"/>
        <v>42</v>
      </c>
      <c r="K54" s="100">
        <f t="shared" si="15"/>
        <v>47</v>
      </c>
      <c r="L54" s="100">
        <f t="shared" si="15"/>
        <v>51</v>
      </c>
      <c r="M54" s="125">
        <f t="shared" si="12"/>
        <v>511</v>
      </c>
      <c r="N54" s="100">
        <f t="shared" si="13"/>
        <v>51.1</v>
      </c>
      <c r="O54" s="62">
        <f t="shared" si="14"/>
        <v>100</v>
      </c>
    </row>
    <row r="55" ht="14.25" thickBot="1" thickTop="1">
      <c r="N55" s="16"/>
    </row>
    <row r="56" spans="2:15" ht="16.5" thickBot="1" thickTop="1">
      <c r="B56" s="49" t="s">
        <v>349</v>
      </c>
      <c r="C56" s="50" t="str">
        <f>ped1!$C$7</f>
        <v>Frederick County Pedestrian On Foot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2"/>
    </row>
    <row r="57" spans="2:15" ht="15.75" thickBot="1">
      <c r="B57" s="53" t="s">
        <v>364</v>
      </c>
      <c r="C57" s="54">
        <f>ped1!C$8</f>
        <v>1994</v>
      </c>
      <c r="D57" s="55">
        <f>ped1!D$8</f>
        <v>1995</v>
      </c>
      <c r="E57" s="55">
        <f>ped1!E$8</f>
        <v>1996</v>
      </c>
      <c r="F57" s="55">
        <f>ped1!F$8</f>
        <v>1997</v>
      </c>
      <c r="G57" s="55">
        <f>ped1!G$8</f>
        <v>1998</v>
      </c>
      <c r="H57" s="55">
        <f>ped1!H$8</f>
        <v>1999</v>
      </c>
      <c r="I57" s="55">
        <f>ped1!I$8</f>
        <v>2000</v>
      </c>
      <c r="J57" s="55">
        <f>ped1!J$8</f>
        <v>2001</v>
      </c>
      <c r="K57" s="55">
        <f>ped1!K$8</f>
        <v>2002</v>
      </c>
      <c r="L57" s="55">
        <f>ped1!L$8</f>
        <v>2003</v>
      </c>
      <c r="M57" s="55" t="s">
        <v>5</v>
      </c>
      <c r="N57" s="56" t="s">
        <v>6</v>
      </c>
      <c r="O57" s="57" t="s">
        <v>7</v>
      </c>
    </row>
    <row r="58" spans="2:15" ht="15">
      <c r="B58" s="60" t="s">
        <v>365</v>
      </c>
      <c r="C58" s="94">
        <v>0</v>
      </c>
      <c r="D58" s="94">
        <v>0</v>
      </c>
      <c r="E58" s="94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46">
        <f aca="true" t="shared" si="16" ref="M58:M67">SUM(C58:L58)</f>
        <v>0</v>
      </c>
      <c r="N58" s="101">
        <f aca="true" t="shared" si="17" ref="N58:N67">AVERAGE(C58:L58)</f>
        <v>0</v>
      </c>
      <c r="O58" s="201">
        <f>M58/M$67*100</f>
        <v>0</v>
      </c>
    </row>
    <row r="59" spans="2:15" ht="15">
      <c r="B59" s="60" t="s">
        <v>343</v>
      </c>
      <c r="C59" s="94">
        <v>42</v>
      </c>
      <c r="D59" s="94">
        <v>63</v>
      </c>
      <c r="E59" s="94">
        <v>48</v>
      </c>
      <c r="F59" s="94">
        <v>55</v>
      </c>
      <c r="G59" s="94">
        <v>57</v>
      </c>
      <c r="H59" s="94">
        <v>54</v>
      </c>
      <c r="I59" s="94">
        <v>52</v>
      </c>
      <c r="J59" s="94">
        <v>42</v>
      </c>
      <c r="K59" s="94">
        <v>47</v>
      </c>
      <c r="L59" s="94">
        <v>51</v>
      </c>
      <c r="M59" s="146">
        <f t="shared" si="16"/>
        <v>511</v>
      </c>
      <c r="N59" s="101">
        <f t="shared" si="17"/>
        <v>51.1</v>
      </c>
      <c r="O59" s="59">
        <f aca="true" t="shared" si="18" ref="O59:O67">M59/M$67*100</f>
        <v>100</v>
      </c>
    </row>
    <row r="60" spans="2:15" ht="15">
      <c r="B60" s="60" t="s">
        <v>344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146">
        <f t="shared" si="16"/>
        <v>0</v>
      </c>
      <c r="N60" s="101">
        <f t="shared" si="17"/>
        <v>0</v>
      </c>
      <c r="O60" s="59">
        <f t="shared" si="18"/>
        <v>0</v>
      </c>
    </row>
    <row r="61" spans="2:15" ht="15">
      <c r="B61" s="121" t="s">
        <v>345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146">
        <f t="shared" si="16"/>
        <v>0</v>
      </c>
      <c r="N61" s="101">
        <f t="shared" si="17"/>
        <v>0</v>
      </c>
      <c r="O61" s="59">
        <f t="shared" si="18"/>
        <v>0</v>
      </c>
    </row>
    <row r="62" spans="2:15" ht="15">
      <c r="B62" s="60" t="s">
        <v>346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146">
        <f t="shared" si="16"/>
        <v>0</v>
      </c>
      <c r="N62" s="101">
        <f t="shared" si="17"/>
        <v>0</v>
      </c>
      <c r="O62" s="59">
        <f t="shared" si="18"/>
        <v>0</v>
      </c>
    </row>
    <row r="63" spans="2:15" ht="15">
      <c r="B63" s="60" t="s">
        <v>347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146">
        <f t="shared" si="16"/>
        <v>0</v>
      </c>
      <c r="N63" s="101">
        <f t="shared" si="17"/>
        <v>0</v>
      </c>
      <c r="O63" s="59">
        <f t="shared" si="18"/>
        <v>0</v>
      </c>
    </row>
    <row r="64" spans="2:15" ht="15">
      <c r="B64" s="60" t="s">
        <v>348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146">
        <f t="shared" si="16"/>
        <v>0</v>
      </c>
      <c r="N64" s="101">
        <f t="shared" si="17"/>
        <v>0</v>
      </c>
      <c r="O64" s="59">
        <f t="shared" si="18"/>
        <v>0</v>
      </c>
    </row>
    <row r="65" spans="2:15" ht="15">
      <c r="B65" s="60" t="s">
        <v>39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146">
        <f t="shared" si="16"/>
        <v>0</v>
      </c>
      <c r="N65" s="101">
        <f t="shared" si="17"/>
        <v>0</v>
      </c>
      <c r="O65" s="59">
        <f t="shared" si="18"/>
        <v>0</v>
      </c>
    </row>
    <row r="66" spans="2:15" ht="15.75" thickBot="1">
      <c r="B66" s="60" t="s">
        <v>262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153">
        <v>0</v>
      </c>
      <c r="L66" s="153">
        <v>0</v>
      </c>
      <c r="M66" s="122">
        <f t="shared" si="16"/>
        <v>0</v>
      </c>
      <c r="N66" s="95">
        <f t="shared" si="17"/>
        <v>0</v>
      </c>
      <c r="O66" s="226">
        <f t="shared" si="18"/>
        <v>0</v>
      </c>
    </row>
    <row r="67" spans="2:15" ht="15.75" thickBot="1">
      <c r="B67" s="61" t="s">
        <v>366</v>
      </c>
      <c r="C67" s="99">
        <f aca="true" t="shared" si="19" ref="C67:L67">SUM(C58:C66)</f>
        <v>42</v>
      </c>
      <c r="D67" s="100">
        <f t="shared" si="19"/>
        <v>63</v>
      </c>
      <c r="E67" s="100">
        <f t="shared" si="19"/>
        <v>48</v>
      </c>
      <c r="F67" s="100">
        <f t="shared" si="19"/>
        <v>55</v>
      </c>
      <c r="G67" s="100">
        <f t="shared" si="19"/>
        <v>57</v>
      </c>
      <c r="H67" s="100">
        <f t="shared" si="19"/>
        <v>54</v>
      </c>
      <c r="I67" s="100">
        <f t="shared" si="19"/>
        <v>52</v>
      </c>
      <c r="J67" s="100">
        <f t="shared" si="19"/>
        <v>42</v>
      </c>
      <c r="K67" s="100">
        <f t="shared" si="19"/>
        <v>47</v>
      </c>
      <c r="L67" s="100">
        <f t="shared" si="19"/>
        <v>51</v>
      </c>
      <c r="M67" s="125">
        <f t="shared" si="16"/>
        <v>511</v>
      </c>
      <c r="N67" s="100">
        <f t="shared" si="17"/>
        <v>51.1</v>
      </c>
      <c r="O67" s="62">
        <f t="shared" si="18"/>
        <v>100</v>
      </c>
    </row>
    <row r="68" ht="14.25" thickBot="1" thickTop="1"/>
    <row r="69" spans="2:15" ht="16.5" thickBot="1" thickTop="1">
      <c r="B69" s="49" t="s">
        <v>349</v>
      </c>
      <c r="C69" s="50" t="e">
        <f>'[1]ped1'!$C$7</f>
        <v>#REF!</v>
      </c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2"/>
      <c r="O69" s="52"/>
    </row>
    <row r="70" spans="2:15" ht="15.75" thickBot="1">
      <c r="B70" s="53" t="s">
        <v>423</v>
      </c>
      <c r="C70" s="54">
        <f>ped1!C$8</f>
        <v>1994</v>
      </c>
      <c r="D70" s="55">
        <f>ped1!D$8</f>
        <v>1995</v>
      </c>
      <c r="E70" s="55">
        <f>ped1!E$8</f>
        <v>1996</v>
      </c>
      <c r="F70" s="55">
        <f>ped1!F$8</f>
        <v>1997</v>
      </c>
      <c r="G70" s="55">
        <f>ped1!G$8</f>
        <v>1998</v>
      </c>
      <c r="H70" s="55">
        <f>ped1!H$8</f>
        <v>1999</v>
      </c>
      <c r="I70" s="55">
        <f>ped1!I$8</f>
        <v>2000</v>
      </c>
      <c r="J70" s="55">
        <f>ped1!J$8</f>
        <v>2001</v>
      </c>
      <c r="K70" s="55">
        <f>ped1!K$8</f>
        <v>2002</v>
      </c>
      <c r="L70" s="55">
        <f>ped1!L$8</f>
        <v>2003</v>
      </c>
      <c r="M70" s="55" t="s">
        <v>5</v>
      </c>
      <c r="N70" s="56" t="s">
        <v>6</v>
      </c>
      <c r="O70" s="57" t="s">
        <v>7</v>
      </c>
    </row>
    <row r="71" spans="2:15" ht="15">
      <c r="B71" s="60" t="s">
        <v>424</v>
      </c>
      <c r="C71" s="94">
        <v>19</v>
      </c>
      <c r="D71" s="94">
        <v>31</v>
      </c>
      <c r="E71" s="94">
        <v>19</v>
      </c>
      <c r="F71" s="122">
        <v>27</v>
      </c>
      <c r="G71" s="122">
        <v>19</v>
      </c>
      <c r="H71" s="122">
        <v>17</v>
      </c>
      <c r="I71" s="122">
        <v>16</v>
      </c>
      <c r="J71" s="122">
        <v>19</v>
      </c>
      <c r="K71" s="122">
        <v>20</v>
      </c>
      <c r="L71" s="146">
        <v>20</v>
      </c>
      <c r="M71" s="146">
        <f>SUM(C71:L71)</f>
        <v>207</v>
      </c>
      <c r="N71" s="101">
        <f>AVERAGE(C71:L71)</f>
        <v>20.7</v>
      </c>
      <c r="O71" s="201">
        <f>M71/M$74*100</f>
        <v>40.50880626223092</v>
      </c>
    </row>
    <row r="72" spans="2:15" ht="15">
      <c r="B72" s="60" t="s">
        <v>90</v>
      </c>
      <c r="C72" s="94">
        <v>11</v>
      </c>
      <c r="D72" s="94">
        <v>24</v>
      </c>
      <c r="E72" s="94">
        <v>16</v>
      </c>
      <c r="F72" s="94">
        <v>16</v>
      </c>
      <c r="G72" s="94">
        <v>28</v>
      </c>
      <c r="H72" s="94">
        <v>25</v>
      </c>
      <c r="I72" s="94">
        <v>24</v>
      </c>
      <c r="J72" s="94">
        <v>10</v>
      </c>
      <c r="K72" s="94">
        <v>11</v>
      </c>
      <c r="L72" s="146">
        <v>24</v>
      </c>
      <c r="M72" s="146">
        <f>SUM(C72:L72)</f>
        <v>189</v>
      </c>
      <c r="N72" s="101">
        <f>AVERAGE(C72:L72)</f>
        <v>18.9</v>
      </c>
      <c r="O72" s="59">
        <f>M72/M$74*100</f>
        <v>36.986301369863014</v>
      </c>
    </row>
    <row r="73" spans="2:15" ht="15.75" thickBot="1">
      <c r="B73" s="172" t="s">
        <v>262</v>
      </c>
      <c r="C73" s="173">
        <v>12</v>
      </c>
      <c r="D73" s="173">
        <v>8</v>
      </c>
      <c r="E73" s="173">
        <v>13</v>
      </c>
      <c r="F73" s="173">
        <v>12</v>
      </c>
      <c r="G73" s="173">
        <v>10</v>
      </c>
      <c r="H73" s="173">
        <v>12</v>
      </c>
      <c r="I73" s="173">
        <v>12</v>
      </c>
      <c r="J73" s="173">
        <v>13</v>
      </c>
      <c r="K73" s="153">
        <v>16</v>
      </c>
      <c r="L73" s="122">
        <v>7</v>
      </c>
      <c r="M73" s="122">
        <f>SUM(C73:L73)</f>
        <v>115</v>
      </c>
      <c r="N73" s="95">
        <f>AVERAGE(C73:L73)</f>
        <v>11.5</v>
      </c>
      <c r="O73" s="201">
        <f>M73/M$74*100</f>
        <v>22.504892367906066</v>
      </c>
    </row>
    <row r="74" spans="2:15" ht="15.75" thickBot="1">
      <c r="B74" s="61" t="s">
        <v>366</v>
      </c>
      <c r="C74" s="174">
        <f>SUM(C71:C73)</f>
        <v>42</v>
      </c>
      <c r="D74" s="174">
        <f aca="true" t="shared" si="20" ref="D74:L74">SUM(D71:D73)</f>
        <v>63</v>
      </c>
      <c r="E74" s="174">
        <f t="shared" si="20"/>
        <v>48</v>
      </c>
      <c r="F74" s="174">
        <f t="shared" si="20"/>
        <v>55</v>
      </c>
      <c r="G74" s="174">
        <f t="shared" si="20"/>
        <v>57</v>
      </c>
      <c r="H74" s="174">
        <f t="shared" si="20"/>
        <v>54</v>
      </c>
      <c r="I74" s="174">
        <f t="shared" si="20"/>
        <v>52</v>
      </c>
      <c r="J74" s="174">
        <f t="shared" si="20"/>
        <v>42</v>
      </c>
      <c r="K74" s="100">
        <f t="shared" si="20"/>
        <v>47</v>
      </c>
      <c r="L74" s="100">
        <f t="shared" si="20"/>
        <v>51</v>
      </c>
      <c r="M74" s="125">
        <f>SUM(C74:L74)</f>
        <v>511</v>
      </c>
      <c r="N74" s="100">
        <f>AVERAGE(C74:L74)</f>
        <v>51.1</v>
      </c>
      <c r="O74" s="62">
        <f>M74/M$74*100</f>
        <v>100</v>
      </c>
    </row>
    <row r="75" ht="14.25" thickBot="1" thickTop="1"/>
    <row r="76" spans="2:15" ht="15" customHeight="1" thickBot="1" thickTop="1">
      <c r="B76" s="49"/>
      <c r="C76" s="50" t="str">
        <f>ped1!$C$7</f>
        <v>Frederick County Pedestrian On Foot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2"/>
    </row>
    <row r="77" spans="2:15" ht="15" customHeight="1" thickBot="1">
      <c r="B77" s="53" t="s">
        <v>404</v>
      </c>
      <c r="C77" s="155">
        <f>ped1!C$8</f>
        <v>1994</v>
      </c>
      <c r="D77" s="55">
        <f>ped1!D$8</f>
        <v>1995</v>
      </c>
      <c r="E77" s="55">
        <f>ped1!E$8</f>
        <v>1996</v>
      </c>
      <c r="F77" s="55">
        <f>ped1!F$8</f>
        <v>1997</v>
      </c>
      <c r="G77" s="156">
        <f>ped1!G$8</f>
        <v>1998</v>
      </c>
      <c r="H77" s="156">
        <f>ped1!H$8</f>
        <v>1999</v>
      </c>
      <c r="I77" s="156">
        <f>ped1!I$8</f>
        <v>2000</v>
      </c>
      <c r="J77" s="156">
        <f>ped1!J$8</f>
        <v>2001</v>
      </c>
      <c r="K77" s="156">
        <f>ped1!K$8</f>
        <v>2002</v>
      </c>
      <c r="L77" s="156">
        <f>ped1!L$8</f>
        <v>2003</v>
      </c>
      <c r="M77" s="55" t="s">
        <v>5</v>
      </c>
      <c r="N77" s="56" t="s">
        <v>6</v>
      </c>
      <c r="O77" s="57" t="s">
        <v>7</v>
      </c>
    </row>
    <row r="78" spans="2:15" ht="15" customHeight="1">
      <c r="B78" s="186" t="s">
        <v>401</v>
      </c>
      <c r="C78" s="94">
        <v>42</v>
      </c>
      <c r="D78" s="94">
        <v>63</v>
      </c>
      <c r="E78" s="94">
        <v>48</v>
      </c>
      <c r="F78" s="146">
        <v>55</v>
      </c>
      <c r="G78" s="146">
        <v>57</v>
      </c>
      <c r="H78" s="198">
        <v>54</v>
      </c>
      <c r="I78" s="198">
        <v>52</v>
      </c>
      <c r="J78" s="198">
        <v>42</v>
      </c>
      <c r="K78" s="198">
        <v>46</v>
      </c>
      <c r="L78" s="198">
        <v>49</v>
      </c>
      <c r="M78" s="146">
        <f>SUM(C78:L78)</f>
        <v>508</v>
      </c>
      <c r="N78" s="101">
        <f>AVERAGE(C78:L78)</f>
        <v>50.8</v>
      </c>
      <c r="O78" s="202">
        <f>M78/M$82*100</f>
        <v>99.412915851272</v>
      </c>
    </row>
    <row r="79" spans="2:15" ht="15" customHeight="1">
      <c r="B79" s="186" t="s">
        <v>402</v>
      </c>
      <c r="C79" s="94">
        <v>0</v>
      </c>
      <c r="D79" s="94">
        <v>0</v>
      </c>
      <c r="E79" s="94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1</v>
      </c>
      <c r="M79" s="146">
        <f>SUM(C79:L79)</f>
        <v>1</v>
      </c>
      <c r="N79" s="101">
        <f>AVERAGE(C79:L79)</f>
        <v>0.1</v>
      </c>
      <c r="O79" s="202">
        <f>M79/M$82*100</f>
        <v>0.19569471624266144</v>
      </c>
    </row>
    <row r="80" spans="2:15" ht="15" customHeight="1">
      <c r="B80" s="186" t="s">
        <v>403</v>
      </c>
      <c r="C80" s="94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1</v>
      </c>
      <c r="L80" s="94">
        <v>1</v>
      </c>
      <c r="M80" s="146">
        <f>SUM(C80:L80)</f>
        <v>2</v>
      </c>
      <c r="N80" s="101">
        <f>AVERAGE(C80:L80)</f>
        <v>0.2</v>
      </c>
      <c r="O80" s="202">
        <f>M80/M$82*100</f>
        <v>0.3913894324853229</v>
      </c>
    </row>
    <row r="81" spans="2:15" ht="15" customHeight="1" thickBot="1">
      <c r="B81" s="186" t="s">
        <v>386</v>
      </c>
      <c r="C81" s="94">
        <v>0</v>
      </c>
      <c r="D81" s="94">
        <v>0</v>
      </c>
      <c r="E81" s="94">
        <v>0</v>
      </c>
      <c r="F81" s="173">
        <v>0</v>
      </c>
      <c r="G81" s="173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22">
        <f>SUM(C81:L81)</f>
        <v>0</v>
      </c>
      <c r="N81" s="95">
        <f>AVERAGE(C81:L81)</f>
        <v>0</v>
      </c>
      <c r="O81" s="201">
        <f>M81/M$82*100</f>
        <v>0</v>
      </c>
    </row>
    <row r="82" spans="2:15" ht="15" customHeight="1" thickBot="1">
      <c r="B82" s="61" t="s">
        <v>247</v>
      </c>
      <c r="C82" s="99">
        <f aca="true" t="shared" si="21" ref="C82:L82">SUM(C78:C81)</f>
        <v>42</v>
      </c>
      <c r="D82" s="100">
        <f t="shared" si="21"/>
        <v>63</v>
      </c>
      <c r="E82" s="100">
        <f t="shared" si="21"/>
        <v>48</v>
      </c>
      <c r="F82" s="100">
        <f t="shared" si="21"/>
        <v>55</v>
      </c>
      <c r="G82" s="100">
        <f t="shared" si="21"/>
        <v>57</v>
      </c>
      <c r="H82" s="100">
        <f t="shared" si="21"/>
        <v>54</v>
      </c>
      <c r="I82" s="100">
        <f t="shared" si="21"/>
        <v>52</v>
      </c>
      <c r="J82" s="100">
        <f t="shared" si="21"/>
        <v>42</v>
      </c>
      <c r="K82" s="100">
        <f t="shared" si="21"/>
        <v>47</v>
      </c>
      <c r="L82" s="100">
        <f t="shared" si="21"/>
        <v>51</v>
      </c>
      <c r="M82" s="125">
        <f>SUM(C82:L82)</f>
        <v>511</v>
      </c>
      <c r="N82" s="100">
        <f>AVERAGE(C82:L82)</f>
        <v>51.1</v>
      </c>
      <c r="O82" s="62">
        <f>M82/M$82*100</f>
        <v>100</v>
      </c>
    </row>
    <row r="83" ht="13.5" thickTop="1"/>
  </sheetData>
  <printOptions horizontalCentered="1"/>
  <pageMargins left="0" right="0" top="0" bottom="0" header="0" footer="0"/>
  <pageSetup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87"/>
  <sheetViews>
    <sheetView zoomScale="75" zoomScaleNormal="75" workbookViewId="0" topLeftCell="A57">
      <selection activeCell="B74" sqref="B74:B84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3" width="10.7109375" style="0" customWidth="1"/>
    <col min="14" max="14" width="10.57421875" style="16" customWidth="1"/>
    <col min="15" max="15" width="10.7109375" style="0" customWidth="1"/>
    <col min="16" max="16" width="1.28515625" style="0" customWidth="1"/>
  </cols>
  <sheetData>
    <row r="1" spans="2:15" ht="12.75" customHeight="1">
      <c r="B1" s="1" t="s">
        <v>0</v>
      </c>
      <c r="N1" s="218" t="s">
        <v>349</v>
      </c>
      <c r="O1" s="35"/>
    </row>
    <row r="2" spans="2:14" ht="12.75" customHeight="1">
      <c r="B2" s="1" t="s">
        <v>1</v>
      </c>
      <c r="N2" s="140" t="s">
        <v>417</v>
      </c>
    </row>
    <row r="3" ht="12.75" customHeight="1">
      <c r="B3" s="1" t="s">
        <v>2</v>
      </c>
    </row>
    <row r="4" ht="12.75" customHeight="1"/>
    <row r="5" spans="2:15" ht="18.75">
      <c r="B5" s="9" t="str">
        <f>acc1!$B$5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275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Frederick 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4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0</v>
      </c>
      <c r="D9" s="94">
        <v>0</v>
      </c>
      <c r="E9" s="94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95">
        <f>SUM(C9:L9)</f>
        <v>0</v>
      </c>
      <c r="N9" s="96">
        <f>M9/10</f>
        <v>0</v>
      </c>
      <c r="O9" s="201">
        <f>M9/M$13*100</f>
        <v>0</v>
      </c>
      <c r="P9" s="27"/>
    </row>
    <row r="10" spans="2:16" ht="15.75" customHeight="1">
      <c r="B10" s="60" t="s">
        <v>340</v>
      </c>
      <c r="C10" s="94">
        <v>2</v>
      </c>
      <c r="D10" s="94">
        <v>0</v>
      </c>
      <c r="E10" s="150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2</v>
      </c>
      <c r="M10" s="97">
        <f>SUM(C10:L10)</f>
        <v>4</v>
      </c>
      <c r="N10" s="97">
        <f>M10/10</f>
        <v>0.4</v>
      </c>
      <c r="O10" s="59">
        <f>M10/M$13*100</f>
        <v>25</v>
      </c>
      <c r="P10" s="27"/>
    </row>
    <row r="11" spans="2:16" ht="15.75" customHeight="1">
      <c r="B11" s="60" t="s">
        <v>341</v>
      </c>
      <c r="C11" s="94">
        <v>1</v>
      </c>
      <c r="D11" s="94">
        <v>0</v>
      </c>
      <c r="E11" s="150">
        <v>4</v>
      </c>
      <c r="F11" s="94">
        <v>2</v>
      </c>
      <c r="G11" s="94">
        <v>0</v>
      </c>
      <c r="H11" s="94">
        <v>0</v>
      </c>
      <c r="I11" s="94">
        <v>0</v>
      </c>
      <c r="J11" s="94">
        <v>1</v>
      </c>
      <c r="K11" s="94">
        <v>1</v>
      </c>
      <c r="L11" s="94">
        <v>1</v>
      </c>
      <c r="M11" s="97">
        <f>SUM(C11:L11)</f>
        <v>10</v>
      </c>
      <c r="N11" s="97">
        <f>M11/10</f>
        <v>1</v>
      </c>
      <c r="O11" s="201">
        <f>M11/M$13*100</f>
        <v>62.5</v>
      </c>
      <c r="P11" s="27"/>
    </row>
    <row r="12" spans="2:16" ht="15.75" customHeight="1" thickBot="1">
      <c r="B12" s="60" t="s">
        <v>342</v>
      </c>
      <c r="C12" s="94">
        <v>0</v>
      </c>
      <c r="D12" s="94">
        <v>0</v>
      </c>
      <c r="E12" s="150">
        <v>0</v>
      </c>
      <c r="F12" s="153">
        <v>1</v>
      </c>
      <c r="G12" s="153">
        <v>0</v>
      </c>
      <c r="H12" s="153">
        <v>0</v>
      </c>
      <c r="I12" s="153">
        <v>0</v>
      </c>
      <c r="J12" s="153">
        <v>0</v>
      </c>
      <c r="K12" s="153">
        <v>1</v>
      </c>
      <c r="L12" s="153">
        <v>0</v>
      </c>
      <c r="M12" s="152">
        <f>SUM(C12:L12)</f>
        <v>2</v>
      </c>
      <c r="N12" s="152">
        <f>M12/10</f>
        <v>0.2</v>
      </c>
      <c r="O12" s="59">
        <f>M12/M$13*100</f>
        <v>12.5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3</v>
      </c>
      <c r="D13" s="100">
        <f t="shared" si="0"/>
        <v>0</v>
      </c>
      <c r="E13" s="99">
        <f t="shared" si="0"/>
        <v>4</v>
      </c>
      <c r="F13" s="100">
        <f t="shared" si="0"/>
        <v>3</v>
      </c>
      <c r="G13" s="100">
        <f t="shared" si="0"/>
        <v>0</v>
      </c>
      <c r="H13" s="100">
        <f t="shared" si="0"/>
        <v>0</v>
      </c>
      <c r="I13" s="100">
        <f t="shared" si="0"/>
        <v>0</v>
      </c>
      <c r="J13" s="100">
        <f t="shared" si="0"/>
        <v>1</v>
      </c>
      <c r="K13" s="100">
        <f t="shared" si="0"/>
        <v>2</v>
      </c>
      <c r="L13" s="100">
        <f t="shared" si="0"/>
        <v>3</v>
      </c>
      <c r="M13" s="100">
        <f>SUM(C13:L13)</f>
        <v>16</v>
      </c>
      <c r="N13" s="100">
        <f>M13/10</f>
        <v>1.6</v>
      </c>
      <c r="O13" s="62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63"/>
      <c r="F14" s="105"/>
      <c r="G14" s="105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$C$7</f>
        <v>Frederick 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276</v>
      </c>
      <c r="C16" s="54">
        <f aca="true" t="shared" si="1" ref="C16:L16">C$8</f>
        <v>1994</v>
      </c>
      <c r="D16" s="55">
        <f t="shared" si="1"/>
        <v>1995</v>
      </c>
      <c r="E16" s="55">
        <f t="shared" si="1"/>
        <v>1996</v>
      </c>
      <c r="F16" s="55">
        <f t="shared" si="1"/>
        <v>1997</v>
      </c>
      <c r="G16" s="55">
        <f t="shared" si="1"/>
        <v>1998</v>
      </c>
      <c r="H16" s="55">
        <f t="shared" si="1"/>
        <v>1999</v>
      </c>
      <c r="I16" s="55">
        <f t="shared" si="1"/>
        <v>2000</v>
      </c>
      <c r="J16" s="55">
        <f t="shared" si="1"/>
        <v>2001</v>
      </c>
      <c r="K16" s="55">
        <f t="shared" si="1"/>
        <v>2002</v>
      </c>
      <c r="L16" s="55">
        <f t="shared" si="1"/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227</v>
      </c>
      <c r="C17" s="94">
        <v>4</v>
      </c>
      <c r="D17" s="94">
        <v>0</v>
      </c>
      <c r="E17" s="94">
        <v>3</v>
      </c>
      <c r="F17" s="122">
        <v>1</v>
      </c>
      <c r="G17" s="122">
        <v>4</v>
      </c>
      <c r="H17" s="198">
        <v>0</v>
      </c>
      <c r="I17" s="198">
        <v>1</v>
      </c>
      <c r="J17" s="198">
        <v>1</v>
      </c>
      <c r="K17" s="198">
        <v>0</v>
      </c>
      <c r="L17" s="198">
        <v>2</v>
      </c>
      <c r="M17" s="119">
        <f aca="true" t="shared" si="2" ref="M17:M37">SUM(C17:L17)</f>
        <v>16</v>
      </c>
      <c r="N17" s="200">
        <f>M17/10</f>
        <v>1.6</v>
      </c>
      <c r="O17" s="201">
        <f>M17/M$37*100</f>
        <v>7.766990291262135</v>
      </c>
      <c r="P17" s="27"/>
    </row>
    <row r="18" spans="2:16" ht="15.75" customHeight="1">
      <c r="B18" s="64" t="s">
        <v>228</v>
      </c>
      <c r="C18" s="94">
        <v>3</v>
      </c>
      <c r="D18" s="94">
        <v>2</v>
      </c>
      <c r="E18" s="94">
        <v>3</v>
      </c>
      <c r="F18" s="94">
        <v>0</v>
      </c>
      <c r="G18" s="94">
        <v>4</v>
      </c>
      <c r="H18" s="94">
        <v>2</v>
      </c>
      <c r="I18" s="94">
        <v>6</v>
      </c>
      <c r="J18" s="94">
        <v>2</v>
      </c>
      <c r="K18" s="94">
        <v>3</v>
      </c>
      <c r="L18" s="94">
        <v>0</v>
      </c>
      <c r="M18" s="97">
        <f t="shared" si="2"/>
        <v>25</v>
      </c>
      <c r="N18" s="97">
        <f aca="true" t="shared" si="3" ref="N18:N37">M18/10</f>
        <v>2.5</v>
      </c>
      <c r="O18" s="59">
        <f aca="true" t="shared" si="4" ref="O18:O33">M18/M$37*100</f>
        <v>12.135922330097088</v>
      </c>
      <c r="P18" s="27"/>
    </row>
    <row r="19" spans="2:16" ht="15.75" customHeight="1">
      <c r="B19" s="64" t="s">
        <v>277</v>
      </c>
      <c r="C19" s="94">
        <v>0</v>
      </c>
      <c r="D19" s="94">
        <v>1</v>
      </c>
      <c r="E19" s="94">
        <v>0</v>
      </c>
      <c r="F19" s="122">
        <v>1</v>
      </c>
      <c r="G19" s="122">
        <v>2</v>
      </c>
      <c r="H19" s="94">
        <v>3</v>
      </c>
      <c r="I19" s="94">
        <v>1</v>
      </c>
      <c r="J19" s="94">
        <v>0</v>
      </c>
      <c r="K19" s="94">
        <v>2</v>
      </c>
      <c r="L19" s="94">
        <v>0</v>
      </c>
      <c r="M19" s="97">
        <f t="shared" si="2"/>
        <v>10</v>
      </c>
      <c r="N19" s="97">
        <f t="shared" si="3"/>
        <v>1</v>
      </c>
      <c r="O19" s="201">
        <f t="shared" si="4"/>
        <v>4.854368932038835</v>
      </c>
      <c r="P19" s="27"/>
    </row>
    <row r="20" spans="2:16" ht="15.75" customHeight="1">
      <c r="B20" s="64" t="s">
        <v>278</v>
      </c>
      <c r="C20" s="94">
        <v>1</v>
      </c>
      <c r="D20" s="94">
        <v>1</v>
      </c>
      <c r="E20" s="94">
        <v>1</v>
      </c>
      <c r="F20" s="94">
        <v>0</v>
      </c>
      <c r="G20" s="94">
        <v>4</v>
      </c>
      <c r="H20" s="94">
        <v>1</v>
      </c>
      <c r="I20" s="94">
        <v>1</v>
      </c>
      <c r="J20" s="94">
        <v>0</v>
      </c>
      <c r="K20" s="94">
        <v>5</v>
      </c>
      <c r="L20" s="94">
        <v>0</v>
      </c>
      <c r="M20" s="97">
        <f t="shared" si="2"/>
        <v>14</v>
      </c>
      <c r="N20" s="97">
        <f t="shared" si="3"/>
        <v>1.4</v>
      </c>
      <c r="O20" s="59">
        <f t="shared" si="4"/>
        <v>6.796116504854369</v>
      </c>
      <c r="P20" s="27"/>
    </row>
    <row r="21" spans="2:16" ht="15.75" customHeight="1">
      <c r="B21" s="65" t="s">
        <v>279</v>
      </c>
      <c r="C21" s="94">
        <v>3</v>
      </c>
      <c r="D21" s="94">
        <v>0</v>
      </c>
      <c r="E21" s="94">
        <v>1</v>
      </c>
      <c r="F21" s="122">
        <v>0</v>
      </c>
      <c r="G21" s="122">
        <v>3</v>
      </c>
      <c r="H21" s="94">
        <v>0</v>
      </c>
      <c r="I21" s="94">
        <v>1</v>
      </c>
      <c r="J21" s="94">
        <v>1</v>
      </c>
      <c r="K21" s="94">
        <v>5</v>
      </c>
      <c r="L21" s="94">
        <v>1</v>
      </c>
      <c r="M21" s="97">
        <f t="shared" si="2"/>
        <v>15</v>
      </c>
      <c r="N21" s="97">
        <f t="shared" si="3"/>
        <v>1.5</v>
      </c>
      <c r="O21" s="201">
        <f t="shared" si="4"/>
        <v>7.281553398058252</v>
      </c>
      <c r="P21" s="27"/>
    </row>
    <row r="22" spans="2:16" ht="15.75" customHeight="1">
      <c r="B22" s="64" t="s">
        <v>230</v>
      </c>
      <c r="C22" s="94">
        <v>2</v>
      </c>
      <c r="D22" s="94">
        <v>1</v>
      </c>
      <c r="E22" s="94">
        <v>2</v>
      </c>
      <c r="F22" s="94">
        <v>2</v>
      </c>
      <c r="G22" s="94">
        <v>3</v>
      </c>
      <c r="H22" s="94">
        <v>2</v>
      </c>
      <c r="I22" s="94">
        <v>5</v>
      </c>
      <c r="J22" s="94">
        <v>1</v>
      </c>
      <c r="K22" s="94">
        <v>2</v>
      </c>
      <c r="L22" s="94">
        <v>5</v>
      </c>
      <c r="M22" s="97">
        <f t="shared" si="2"/>
        <v>25</v>
      </c>
      <c r="N22" s="97">
        <f t="shared" si="3"/>
        <v>2.5</v>
      </c>
      <c r="O22" s="59">
        <f t="shared" si="4"/>
        <v>12.135922330097088</v>
      </c>
      <c r="P22" s="27"/>
    </row>
    <row r="23" spans="2:16" ht="15.75" customHeight="1">
      <c r="B23" s="64" t="s">
        <v>231</v>
      </c>
      <c r="C23" s="94">
        <v>2</v>
      </c>
      <c r="D23" s="94">
        <v>2</v>
      </c>
      <c r="E23" s="94">
        <v>0</v>
      </c>
      <c r="F23" s="94">
        <v>1</v>
      </c>
      <c r="G23" s="94">
        <v>2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7">
        <f t="shared" si="2"/>
        <v>7</v>
      </c>
      <c r="N23" s="97">
        <f t="shared" si="3"/>
        <v>0.7</v>
      </c>
      <c r="O23" s="59">
        <f t="shared" si="4"/>
        <v>3.3980582524271843</v>
      </c>
      <c r="P23" s="27"/>
    </row>
    <row r="24" spans="2:16" ht="15.75" customHeight="1">
      <c r="B24" s="64" t="s">
        <v>232</v>
      </c>
      <c r="C24" s="94">
        <v>1</v>
      </c>
      <c r="D24" s="94">
        <v>2</v>
      </c>
      <c r="E24" s="94">
        <v>3</v>
      </c>
      <c r="F24" s="122">
        <v>3</v>
      </c>
      <c r="G24" s="122">
        <v>1</v>
      </c>
      <c r="H24" s="94">
        <v>1</v>
      </c>
      <c r="I24" s="94">
        <v>1</v>
      </c>
      <c r="J24" s="94">
        <v>1</v>
      </c>
      <c r="K24" s="94">
        <v>2</v>
      </c>
      <c r="L24" s="94">
        <v>4</v>
      </c>
      <c r="M24" s="97">
        <f t="shared" si="2"/>
        <v>19</v>
      </c>
      <c r="N24" s="97">
        <f t="shared" si="3"/>
        <v>1.9</v>
      </c>
      <c r="O24" s="201">
        <f t="shared" si="4"/>
        <v>9.223300970873787</v>
      </c>
      <c r="P24" s="27"/>
    </row>
    <row r="25" spans="2:16" ht="15.75" customHeight="1">
      <c r="B25" s="60" t="s">
        <v>164</v>
      </c>
      <c r="C25" s="94">
        <v>1</v>
      </c>
      <c r="D25" s="94">
        <v>0</v>
      </c>
      <c r="E25" s="94">
        <v>4</v>
      </c>
      <c r="F25" s="94">
        <v>2</v>
      </c>
      <c r="G25" s="94">
        <v>2</v>
      </c>
      <c r="H25" s="94">
        <v>0</v>
      </c>
      <c r="I25" s="94">
        <v>1</v>
      </c>
      <c r="J25" s="94">
        <v>0</v>
      </c>
      <c r="K25" s="94">
        <v>1</v>
      </c>
      <c r="L25" s="94">
        <v>0</v>
      </c>
      <c r="M25" s="97">
        <f t="shared" si="2"/>
        <v>11</v>
      </c>
      <c r="N25" s="97">
        <f t="shared" si="3"/>
        <v>1.1</v>
      </c>
      <c r="O25" s="59">
        <f t="shared" si="4"/>
        <v>5.339805825242718</v>
      </c>
      <c r="P25" s="27"/>
    </row>
    <row r="26" spans="2:16" ht="15.75" customHeight="1">
      <c r="B26" s="60" t="s">
        <v>165</v>
      </c>
      <c r="C26" s="94">
        <v>0</v>
      </c>
      <c r="D26" s="94">
        <v>0</v>
      </c>
      <c r="E26" s="94">
        <v>0</v>
      </c>
      <c r="F26" s="122">
        <v>4</v>
      </c>
      <c r="G26" s="122">
        <v>2</v>
      </c>
      <c r="H26" s="94">
        <v>1</v>
      </c>
      <c r="I26" s="94">
        <v>2</v>
      </c>
      <c r="J26" s="94">
        <v>0</v>
      </c>
      <c r="K26" s="94">
        <v>1</v>
      </c>
      <c r="L26" s="94">
        <v>1</v>
      </c>
      <c r="M26" s="97">
        <f t="shared" si="2"/>
        <v>11</v>
      </c>
      <c r="N26" s="97">
        <f t="shared" si="3"/>
        <v>1.1</v>
      </c>
      <c r="O26" s="201">
        <f t="shared" si="4"/>
        <v>5.339805825242718</v>
      </c>
      <c r="P26" s="27"/>
    </row>
    <row r="27" spans="2:16" ht="15.75" customHeight="1">
      <c r="B27" s="64" t="s">
        <v>166</v>
      </c>
      <c r="C27" s="94">
        <v>0</v>
      </c>
      <c r="D27" s="94">
        <v>0</v>
      </c>
      <c r="E27" s="94">
        <v>0</v>
      </c>
      <c r="F27" s="94">
        <v>0</v>
      </c>
      <c r="G27" s="94">
        <v>2</v>
      </c>
      <c r="H27" s="94">
        <v>3</v>
      </c>
      <c r="I27" s="94">
        <v>0</v>
      </c>
      <c r="J27" s="94">
        <v>2</v>
      </c>
      <c r="K27" s="94">
        <v>0</v>
      </c>
      <c r="L27" s="94">
        <v>0</v>
      </c>
      <c r="M27" s="97">
        <f t="shared" si="2"/>
        <v>7</v>
      </c>
      <c r="N27" s="97">
        <f t="shared" si="3"/>
        <v>0.7</v>
      </c>
      <c r="O27" s="59">
        <f t="shared" si="4"/>
        <v>3.3980582524271843</v>
      </c>
      <c r="P27" s="27"/>
    </row>
    <row r="28" spans="2:16" ht="15.75" customHeight="1">
      <c r="B28" s="58" t="s">
        <v>167</v>
      </c>
      <c r="C28" s="94">
        <v>1</v>
      </c>
      <c r="D28" s="94">
        <v>1</v>
      </c>
      <c r="E28" s="94">
        <v>1</v>
      </c>
      <c r="F28" s="122">
        <v>0</v>
      </c>
      <c r="G28" s="122">
        <v>1</v>
      </c>
      <c r="H28" s="94">
        <v>0</v>
      </c>
      <c r="I28" s="94">
        <v>1</v>
      </c>
      <c r="J28" s="94">
        <v>0</v>
      </c>
      <c r="K28" s="94">
        <v>0</v>
      </c>
      <c r="L28" s="94">
        <v>0</v>
      </c>
      <c r="M28" s="97">
        <f t="shared" si="2"/>
        <v>5</v>
      </c>
      <c r="N28" s="97">
        <f t="shared" si="3"/>
        <v>0.5</v>
      </c>
      <c r="O28" s="201">
        <f t="shared" si="4"/>
        <v>2.4271844660194173</v>
      </c>
      <c r="P28" s="27"/>
    </row>
    <row r="29" spans="2:16" ht="15.75" customHeight="1">
      <c r="B29" s="60" t="s">
        <v>168</v>
      </c>
      <c r="C29" s="94">
        <v>1</v>
      </c>
      <c r="D29" s="94">
        <v>0</v>
      </c>
      <c r="E29" s="94">
        <v>0</v>
      </c>
      <c r="F29" s="94">
        <v>1</v>
      </c>
      <c r="G29" s="94">
        <v>1</v>
      </c>
      <c r="H29" s="94">
        <v>1</v>
      </c>
      <c r="I29" s="94">
        <v>0</v>
      </c>
      <c r="J29" s="94">
        <v>0</v>
      </c>
      <c r="K29" s="94">
        <v>1</v>
      </c>
      <c r="L29" s="94">
        <v>0</v>
      </c>
      <c r="M29" s="97">
        <f t="shared" si="2"/>
        <v>5</v>
      </c>
      <c r="N29" s="97">
        <f t="shared" si="3"/>
        <v>0.5</v>
      </c>
      <c r="O29" s="59">
        <f t="shared" si="4"/>
        <v>2.4271844660194173</v>
      </c>
      <c r="P29" s="27"/>
    </row>
    <row r="30" spans="2:16" ht="15.75" customHeight="1">
      <c r="B30" s="60" t="s">
        <v>169</v>
      </c>
      <c r="C30" s="94">
        <v>0</v>
      </c>
      <c r="D30" s="94">
        <v>1</v>
      </c>
      <c r="E30" s="94">
        <v>1</v>
      </c>
      <c r="F30" s="122">
        <v>2</v>
      </c>
      <c r="G30" s="122">
        <v>0</v>
      </c>
      <c r="H30" s="94">
        <v>1</v>
      </c>
      <c r="I30" s="94">
        <v>0</v>
      </c>
      <c r="J30" s="94">
        <v>0</v>
      </c>
      <c r="K30" s="94">
        <v>1</v>
      </c>
      <c r="L30" s="94">
        <v>0</v>
      </c>
      <c r="M30" s="97">
        <f t="shared" si="2"/>
        <v>6</v>
      </c>
      <c r="N30" s="97">
        <f t="shared" si="3"/>
        <v>0.6</v>
      </c>
      <c r="O30" s="201">
        <f t="shared" si="4"/>
        <v>2.912621359223301</v>
      </c>
      <c r="P30" s="27"/>
    </row>
    <row r="31" spans="2:16" ht="15.75" customHeight="1">
      <c r="B31" s="60" t="s">
        <v>170</v>
      </c>
      <c r="C31" s="94">
        <v>1</v>
      </c>
      <c r="D31" s="94">
        <v>1</v>
      </c>
      <c r="E31" s="94">
        <v>0</v>
      </c>
      <c r="F31" s="94">
        <v>1</v>
      </c>
      <c r="G31" s="94">
        <v>0</v>
      </c>
      <c r="H31" s="94">
        <v>1</v>
      </c>
      <c r="I31" s="94">
        <v>0</v>
      </c>
      <c r="J31" s="94">
        <v>2</v>
      </c>
      <c r="K31" s="94">
        <v>2</v>
      </c>
      <c r="L31" s="94">
        <v>0</v>
      </c>
      <c r="M31" s="97">
        <f t="shared" si="2"/>
        <v>8</v>
      </c>
      <c r="N31" s="97">
        <f t="shared" si="3"/>
        <v>0.8</v>
      </c>
      <c r="O31" s="59">
        <f t="shared" si="4"/>
        <v>3.8834951456310676</v>
      </c>
      <c r="P31" s="27"/>
    </row>
    <row r="32" spans="2:16" ht="15.75" customHeight="1">
      <c r="B32" s="60" t="s">
        <v>171</v>
      </c>
      <c r="C32" s="94">
        <v>0</v>
      </c>
      <c r="D32" s="94">
        <v>0</v>
      </c>
      <c r="E32" s="94">
        <v>2</v>
      </c>
      <c r="F32" s="94">
        <v>1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7">
        <f t="shared" si="2"/>
        <v>3</v>
      </c>
      <c r="N32" s="97">
        <f t="shared" si="3"/>
        <v>0.3</v>
      </c>
      <c r="O32" s="201">
        <f t="shared" si="4"/>
        <v>1.4563106796116505</v>
      </c>
      <c r="P32" s="27"/>
    </row>
    <row r="33" spans="2:16" ht="15.75" customHeight="1">
      <c r="B33" s="60" t="s">
        <v>172</v>
      </c>
      <c r="C33" s="94">
        <v>0</v>
      </c>
      <c r="D33" s="94">
        <v>0</v>
      </c>
      <c r="E33" s="94">
        <v>0</v>
      </c>
      <c r="F33" s="122">
        <v>0</v>
      </c>
      <c r="G33" s="122">
        <v>0</v>
      </c>
      <c r="H33" s="94">
        <v>0</v>
      </c>
      <c r="I33" s="94">
        <v>0</v>
      </c>
      <c r="J33" s="94">
        <v>0</v>
      </c>
      <c r="K33" s="94">
        <v>0</v>
      </c>
      <c r="L33" s="94">
        <v>1</v>
      </c>
      <c r="M33" s="97">
        <f t="shared" si="2"/>
        <v>1</v>
      </c>
      <c r="N33" s="97">
        <f t="shared" si="3"/>
        <v>0.1</v>
      </c>
      <c r="O33" s="59">
        <f t="shared" si="4"/>
        <v>0.48543689320388345</v>
      </c>
      <c r="P33" s="27"/>
    </row>
    <row r="34" spans="2:16" ht="15.75" customHeight="1">
      <c r="B34" s="60" t="s">
        <v>173</v>
      </c>
      <c r="C34" s="94">
        <v>2</v>
      </c>
      <c r="D34" s="94">
        <v>0</v>
      </c>
      <c r="E34" s="94">
        <v>0</v>
      </c>
      <c r="F34" s="94">
        <v>1</v>
      </c>
      <c r="G34" s="94">
        <v>1</v>
      </c>
      <c r="H34" s="94">
        <v>0</v>
      </c>
      <c r="I34" s="94">
        <v>2</v>
      </c>
      <c r="J34" s="94">
        <v>0</v>
      </c>
      <c r="K34" s="94">
        <v>3</v>
      </c>
      <c r="L34" s="94">
        <v>2</v>
      </c>
      <c r="M34" s="97">
        <f t="shared" si="2"/>
        <v>11</v>
      </c>
      <c r="N34" s="97">
        <f t="shared" si="3"/>
        <v>1.1</v>
      </c>
      <c r="O34" s="201">
        <f>M34/M$37*100</f>
        <v>5.339805825242718</v>
      </c>
      <c r="P34" s="27"/>
    </row>
    <row r="35" spans="2:16" ht="15.75" customHeight="1">
      <c r="B35" s="58" t="s">
        <v>174</v>
      </c>
      <c r="C35" s="94">
        <v>0</v>
      </c>
      <c r="D35" s="94">
        <v>0</v>
      </c>
      <c r="E35" s="94">
        <v>0</v>
      </c>
      <c r="F35" s="122">
        <v>0</v>
      </c>
      <c r="G35" s="122">
        <v>0</v>
      </c>
      <c r="H35" s="94">
        <v>0</v>
      </c>
      <c r="I35" s="94">
        <v>0</v>
      </c>
      <c r="J35" s="94">
        <v>0</v>
      </c>
      <c r="K35" s="94">
        <v>1</v>
      </c>
      <c r="L35" s="94">
        <v>2</v>
      </c>
      <c r="M35" s="97">
        <f t="shared" si="2"/>
        <v>3</v>
      </c>
      <c r="N35" s="97">
        <f t="shared" si="3"/>
        <v>0.3</v>
      </c>
      <c r="O35" s="59">
        <f>M35/M$37*100</f>
        <v>1.4563106796116505</v>
      </c>
      <c r="P35" s="27"/>
    </row>
    <row r="36" spans="2:16" ht="15.75" customHeight="1" thickBot="1">
      <c r="B36" s="60" t="s">
        <v>91</v>
      </c>
      <c r="C36" s="94">
        <v>2</v>
      </c>
      <c r="D36" s="94">
        <v>0</v>
      </c>
      <c r="E36" s="94">
        <v>1</v>
      </c>
      <c r="F36" s="153">
        <v>0</v>
      </c>
      <c r="G36" s="153">
        <v>0</v>
      </c>
      <c r="H36" s="198">
        <v>0</v>
      </c>
      <c r="I36" s="198">
        <v>0</v>
      </c>
      <c r="J36" s="198">
        <v>1</v>
      </c>
      <c r="K36" s="198">
        <v>0</v>
      </c>
      <c r="L36" s="198">
        <v>0</v>
      </c>
      <c r="M36" s="152">
        <f t="shared" si="2"/>
        <v>4</v>
      </c>
      <c r="N36" s="152">
        <f t="shared" si="3"/>
        <v>0.4</v>
      </c>
      <c r="O36" s="201">
        <f>M36/M$37*100</f>
        <v>1.9417475728155338</v>
      </c>
      <c r="P36" s="27"/>
    </row>
    <row r="37" spans="2:16" ht="15.75" customHeight="1" thickBot="1">
      <c r="B37" s="61" t="s">
        <v>280</v>
      </c>
      <c r="C37" s="99">
        <f aca="true" t="shared" si="5" ref="C37:L37">SUM(C17:C36)</f>
        <v>24</v>
      </c>
      <c r="D37" s="100">
        <f t="shared" si="5"/>
        <v>12</v>
      </c>
      <c r="E37" s="99">
        <f t="shared" si="5"/>
        <v>22</v>
      </c>
      <c r="F37" s="100">
        <f t="shared" si="5"/>
        <v>20</v>
      </c>
      <c r="G37" s="100">
        <f t="shared" si="5"/>
        <v>32</v>
      </c>
      <c r="H37" s="100">
        <f t="shared" si="5"/>
        <v>16</v>
      </c>
      <c r="I37" s="100">
        <f t="shared" si="5"/>
        <v>22</v>
      </c>
      <c r="J37" s="100">
        <f t="shared" si="5"/>
        <v>11</v>
      </c>
      <c r="K37" s="100">
        <f t="shared" si="5"/>
        <v>29</v>
      </c>
      <c r="L37" s="100">
        <f t="shared" si="5"/>
        <v>18</v>
      </c>
      <c r="M37" s="100">
        <f t="shared" si="2"/>
        <v>206</v>
      </c>
      <c r="N37" s="100">
        <f t="shared" si="3"/>
        <v>20.6</v>
      </c>
      <c r="O37" s="62">
        <f>M37/M$37*100</f>
        <v>100</v>
      </c>
      <c r="P37" s="27"/>
    </row>
    <row r="38" spans="2:16" ht="15.75" customHeight="1" thickBot="1" thickTop="1">
      <c r="B38" s="63"/>
      <c r="C38" s="63"/>
      <c r="D38" s="63"/>
      <c r="E38" s="63"/>
      <c r="F38" s="105"/>
      <c r="G38" s="105"/>
      <c r="H38" s="105"/>
      <c r="I38" s="105"/>
      <c r="J38" s="105"/>
      <c r="K38" s="105"/>
      <c r="L38" s="105"/>
      <c r="M38" s="105"/>
      <c r="N38" s="117"/>
      <c r="O38" s="63"/>
      <c r="P38" s="27"/>
    </row>
    <row r="39" spans="2:16" ht="15.75" customHeight="1" thickBot="1" thickTop="1">
      <c r="B39" s="49"/>
      <c r="C39" s="50" t="str">
        <f>$C$7</f>
        <v>Frederick County Pedestrian On Foot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/>
      <c r="P39" s="27"/>
    </row>
    <row r="40" spans="2:16" ht="15.75" customHeight="1" thickBot="1">
      <c r="B40" s="53" t="s">
        <v>363</v>
      </c>
      <c r="C40" s="54">
        <f aca="true" t="shared" si="6" ref="C40:L40">C$8</f>
        <v>1994</v>
      </c>
      <c r="D40" s="55">
        <f t="shared" si="6"/>
        <v>1995</v>
      </c>
      <c r="E40" s="55">
        <f t="shared" si="6"/>
        <v>1996</v>
      </c>
      <c r="F40" s="55">
        <f t="shared" si="6"/>
        <v>1997</v>
      </c>
      <c r="G40" s="55">
        <f t="shared" si="6"/>
        <v>1998</v>
      </c>
      <c r="H40" s="55">
        <f t="shared" si="6"/>
        <v>1999</v>
      </c>
      <c r="I40" s="55">
        <f t="shared" si="6"/>
        <v>2000</v>
      </c>
      <c r="J40" s="55">
        <f t="shared" si="6"/>
        <v>2001</v>
      </c>
      <c r="K40" s="55">
        <f t="shared" si="6"/>
        <v>2002</v>
      </c>
      <c r="L40" s="55">
        <f t="shared" si="6"/>
        <v>2003</v>
      </c>
      <c r="M40" s="55" t="s">
        <v>5</v>
      </c>
      <c r="N40" s="56" t="s">
        <v>6</v>
      </c>
      <c r="O40" s="57" t="s">
        <v>7</v>
      </c>
      <c r="P40" s="27"/>
    </row>
    <row r="41" spans="2:16" ht="15.75" customHeight="1">
      <c r="B41" s="60" t="s">
        <v>281</v>
      </c>
      <c r="C41" s="94">
        <v>0</v>
      </c>
      <c r="D41" s="94">
        <v>0</v>
      </c>
      <c r="E41" s="94">
        <v>0</v>
      </c>
      <c r="F41" s="146">
        <v>0</v>
      </c>
      <c r="G41" s="146">
        <v>4</v>
      </c>
      <c r="H41" s="198">
        <v>1</v>
      </c>
      <c r="I41" s="198">
        <v>0</v>
      </c>
      <c r="J41" s="198">
        <v>0</v>
      </c>
      <c r="K41" s="198">
        <v>1</v>
      </c>
      <c r="L41" s="198">
        <v>0</v>
      </c>
      <c r="M41" s="101">
        <f aca="true" t="shared" si="7" ref="M41:M47">SUM(C41:L41)</f>
        <v>6</v>
      </c>
      <c r="N41" s="101">
        <f>M41/10</f>
        <v>0.6</v>
      </c>
      <c r="O41" s="202">
        <f>M41/M$47*100</f>
        <v>2.912621359223301</v>
      </c>
      <c r="P41" s="27"/>
    </row>
    <row r="42" spans="2:16" ht="15.75" customHeight="1">
      <c r="B42" s="60" t="s">
        <v>282</v>
      </c>
      <c r="C42" s="94">
        <v>24</v>
      </c>
      <c r="D42" s="94">
        <v>12</v>
      </c>
      <c r="E42" s="94">
        <v>22</v>
      </c>
      <c r="F42" s="122">
        <v>20</v>
      </c>
      <c r="G42" s="122">
        <v>28</v>
      </c>
      <c r="H42" s="94">
        <v>15</v>
      </c>
      <c r="I42" s="94">
        <v>22</v>
      </c>
      <c r="J42" s="94">
        <v>11</v>
      </c>
      <c r="K42" s="94">
        <v>28</v>
      </c>
      <c r="L42" s="94">
        <v>18</v>
      </c>
      <c r="M42" s="97">
        <f t="shared" si="7"/>
        <v>200</v>
      </c>
      <c r="N42" s="101">
        <f aca="true" t="shared" si="8" ref="N42:N47">M42/10</f>
        <v>20</v>
      </c>
      <c r="O42" s="202">
        <f aca="true" t="shared" si="9" ref="O42:O47">M42/M$47*100</f>
        <v>97.0873786407767</v>
      </c>
      <c r="P42" s="27"/>
    </row>
    <row r="43" spans="2:16" ht="15.75" customHeight="1">
      <c r="B43" s="60" t="s">
        <v>283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7">
        <f t="shared" si="7"/>
        <v>0</v>
      </c>
      <c r="N43" s="101">
        <f t="shared" si="8"/>
        <v>0</v>
      </c>
      <c r="O43" s="202">
        <f t="shared" si="9"/>
        <v>0</v>
      </c>
      <c r="P43" s="27"/>
    </row>
    <row r="44" spans="2:16" ht="15.75" customHeight="1">
      <c r="B44" s="58" t="s">
        <v>284</v>
      </c>
      <c r="C44" s="94">
        <v>0</v>
      </c>
      <c r="D44" s="94">
        <v>0</v>
      </c>
      <c r="E44" s="94">
        <v>0</v>
      </c>
      <c r="F44" s="122">
        <v>0</v>
      </c>
      <c r="G44" s="122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7">
        <f t="shared" si="7"/>
        <v>0</v>
      </c>
      <c r="N44" s="101">
        <f t="shared" si="8"/>
        <v>0</v>
      </c>
      <c r="O44" s="202">
        <f t="shared" si="9"/>
        <v>0</v>
      </c>
      <c r="P44" s="27"/>
    </row>
    <row r="45" spans="2:16" ht="15.75" customHeight="1">
      <c r="B45" s="60" t="s">
        <v>285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7">
        <f t="shared" si="7"/>
        <v>0</v>
      </c>
      <c r="N45" s="101">
        <f t="shared" si="8"/>
        <v>0</v>
      </c>
      <c r="O45" s="202">
        <f t="shared" si="9"/>
        <v>0</v>
      </c>
      <c r="P45" s="27"/>
    </row>
    <row r="46" spans="2:16" ht="15.75" customHeight="1" thickBot="1">
      <c r="B46" s="60" t="s">
        <v>77</v>
      </c>
      <c r="C46" s="94">
        <v>0</v>
      </c>
      <c r="D46" s="94">
        <v>0</v>
      </c>
      <c r="E46" s="94">
        <v>0</v>
      </c>
      <c r="F46" s="122">
        <v>0</v>
      </c>
      <c r="G46" s="122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52">
        <f t="shared" si="7"/>
        <v>0</v>
      </c>
      <c r="N46" s="95">
        <f t="shared" si="8"/>
        <v>0</v>
      </c>
      <c r="O46" s="201">
        <f t="shared" si="9"/>
        <v>0</v>
      </c>
      <c r="P46" s="27"/>
    </row>
    <row r="47" spans="2:16" ht="15.75" customHeight="1" thickBot="1">
      <c r="B47" s="61" t="s">
        <v>280</v>
      </c>
      <c r="C47" s="99">
        <f aca="true" t="shared" si="10" ref="C47:L47">SUM(C41:C46)</f>
        <v>24</v>
      </c>
      <c r="D47" s="100">
        <f t="shared" si="10"/>
        <v>12</v>
      </c>
      <c r="E47" s="99">
        <f t="shared" si="10"/>
        <v>22</v>
      </c>
      <c r="F47" s="100">
        <f t="shared" si="10"/>
        <v>20</v>
      </c>
      <c r="G47" s="100">
        <f t="shared" si="10"/>
        <v>32</v>
      </c>
      <c r="H47" s="100">
        <f t="shared" si="10"/>
        <v>16</v>
      </c>
      <c r="I47" s="100">
        <f t="shared" si="10"/>
        <v>22</v>
      </c>
      <c r="J47" s="100">
        <f t="shared" si="10"/>
        <v>11</v>
      </c>
      <c r="K47" s="100">
        <f t="shared" si="10"/>
        <v>29</v>
      </c>
      <c r="L47" s="100">
        <f t="shared" si="10"/>
        <v>18</v>
      </c>
      <c r="M47" s="100">
        <f t="shared" si="7"/>
        <v>206</v>
      </c>
      <c r="N47" s="100">
        <f t="shared" si="8"/>
        <v>20.6</v>
      </c>
      <c r="O47" s="62">
        <f t="shared" si="9"/>
        <v>100</v>
      </c>
      <c r="P47" s="27"/>
    </row>
    <row r="48" spans="2:16" ht="15.75" customHeight="1" thickBot="1" thickTop="1">
      <c r="B48" s="63"/>
      <c r="C48" s="63"/>
      <c r="D48" s="63"/>
      <c r="E48" s="63"/>
      <c r="F48" s="105"/>
      <c r="G48" s="105"/>
      <c r="H48" s="105"/>
      <c r="I48" s="105"/>
      <c r="J48" s="105"/>
      <c r="K48" s="105"/>
      <c r="L48" s="105"/>
      <c r="M48" s="105"/>
      <c r="N48" s="117"/>
      <c r="O48" s="105"/>
      <c r="P48" s="27"/>
    </row>
    <row r="49" spans="2:16" ht="15.75" customHeight="1" thickBot="1" thickTop="1">
      <c r="B49" s="49"/>
      <c r="C49" s="50" t="str">
        <f>$C$7</f>
        <v>Frederick County Pedestrian On Foot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52"/>
      <c r="P49" s="27"/>
    </row>
    <row r="50" spans="2:16" ht="15.75" customHeight="1" thickBot="1">
      <c r="B50" s="53" t="s">
        <v>286</v>
      </c>
      <c r="C50" s="54">
        <f aca="true" t="shared" si="11" ref="C50:L50">C$8</f>
        <v>1994</v>
      </c>
      <c r="D50" s="55">
        <f t="shared" si="11"/>
        <v>1995</v>
      </c>
      <c r="E50" s="55">
        <f t="shared" si="11"/>
        <v>1996</v>
      </c>
      <c r="F50" s="55">
        <f t="shared" si="11"/>
        <v>1997</v>
      </c>
      <c r="G50" s="55">
        <f t="shared" si="11"/>
        <v>1998</v>
      </c>
      <c r="H50" s="55">
        <f t="shared" si="11"/>
        <v>1999</v>
      </c>
      <c r="I50" s="55">
        <f t="shared" si="11"/>
        <v>2000</v>
      </c>
      <c r="J50" s="55">
        <f t="shared" si="11"/>
        <v>2001</v>
      </c>
      <c r="K50" s="55">
        <f t="shared" si="11"/>
        <v>2002</v>
      </c>
      <c r="L50" s="55">
        <f t="shared" si="11"/>
        <v>2003</v>
      </c>
      <c r="M50" s="55" t="s">
        <v>5</v>
      </c>
      <c r="N50" s="56" t="s">
        <v>6</v>
      </c>
      <c r="O50" s="57" t="s">
        <v>7</v>
      </c>
      <c r="P50" s="27"/>
    </row>
    <row r="51" spans="2:16" ht="15.75" customHeight="1">
      <c r="B51" s="60" t="s">
        <v>186</v>
      </c>
      <c r="C51" s="94">
        <v>9</v>
      </c>
      <c r="D51" s="94">
        <v>7</v>
      </c>
      <c r="E51" s="94">
        <v>9</v>
      </c>
      <c r="F51" s="122">
        <v>9</v>
      </c>
      <c r="G51" s="122">
        <v>11</v>
      </c>
      <c r="H51" s="199">
        <v>6</v>
      </c>
      <c r="I51" s="199">
        <v>7</v>
      </c>
      <c r="J51" s="199">
        <v>5</v>
      </c>
      <c r="K51" s="223">
        <v>13</v>
      </c>
      <c r="L51" s="223">
        <v>9</v>
      </c>
      <c r="M51" s="101">
        <f>SUM(C51:L51)</f>
        <v>85</v>
      </c>
      <c r="N51" s="101">
        <f>M51/10</f>
        <v>8.5</v>
      </c>
      <c r="O51" s="201">
        <f>M51/M$54*100</f>
        <v>41.262135922330096</v>
      </c>
      <c r="P51" s="27"/>
    </row>
    <row r="52" spans="2:16" ht="15.75" customHeight="1">
      <c r="B52" s="60" t="s">
        <v>187</v>
      </c>
      <c r="C52" s="94">
        <v>15</v>
      </c>
      <c r="D52" s="94">
        <v>5</v>
      </c>
      <c r="E52" s="94">
        <v>13</v>
      </c>
      <c r="F52" s="94">
        <v>11</v>
      </c>
      <c r="G52" s="94">
        <v>21</v>
      </c>
      <c r="H52" s="94">
        <v>10</v>
      </c>
      <c r="I52" s="94">
        <v>15</v>
      </c>
      <c r="J52" s="94">
        <v>6</v>
      </c>
      <c r="K52" s="94">
        <v>16</v>
      </c>
      <c r="L52" s="94">
        <v>8</v>
      </c>
      <c r="M52" s="101">
        <f>SUM(C52:L52)</f>
        <v>120</v>
      </c>
      <c r="N52" s="97">
        <f>M52/10</f>
        <v>12</v>
      </c>
      <c r="O52" s="59">
        <f>M52/M$54*100</f>
        <v>58.252427184466015</v>
      </c>
      <c r="P52" s="27"/>
    </row>
    <row r="53" spans="2:16" ht="15.75" customHeight="1" thickBot="1">
      <c r="B53" s="60" t="s">
        <v>91</v>
      </c>
      <c r="C53" s="94">
        <v>0</v>
      </c>
      <c r="D53" s="94">
        <v>0</v>
      </c>
      <c r="E53" s="94">
        <v>0</v>
      </c>
      <c r="F53" s="122">
        <v>0</v>
      </c>
      <c r="G53" s="122">
        <v>0</v>
      </c>
      <c r="H53" s="173">
        <v>0</v>
      </c>
      <c r="I53" s="173">
        <v>0</v>
      </c>
      <c r="J53" s="173">
        <v>0</v>
      </c>
      <c r="K53" s="153">
        <v>0</v>
      </c>
      <c r="L53" s="153">
        <v>1</v>
      </c>
      <c r="M53" s="95">
        <f>SUM(C53:L53)</f>
        <v>1</v>
      </c>
      <c r="N53" s="152">
        <f>M53/10</f>
        <v>0.1</v>
      </c>
      <c r="O53" s="226">
        <f>M53/M$54*100</f>
        <v>0.48543689320388345</v>
      </c>
      <c r="P53" s="27"/>
    </row>
    <row r="54" spans="2:16" ht="15.75" customHeight="1" thickBot="1">
      <c r="B54" s="61" t="s">
        <v>280</v>
      </c>
      <c r="C54" s="99">
        <f aca="true" t="shared" si="12" ref="C54:L54">SUM(C51:C53)</f>
        <v>24</v>
      </c>
      <c r="D54" s="100">
        <f t="shared" si="12"/>
        <v>12</v>
      </c>
      <c r="E54" s="99">
        <f t="shared" si="12"/>
        <v>22</v>
      </c>
      <c r="F54" s="100">
        <f t="shared" si="12"/>
        <v>20</v>
      </c>
      <c r="G54" s="100">
        <f t="shared" si="12"/>
        <v>32</v>
      </c>
      <c r="H54" s="100">
        <f t="shared" si="12"/>
        <v>16</v>
      </c>
      <c r="I54" s="100">
        <f t="shared" si="12"/>
        <v>22</v>
      </c>
      <c r="J54" s="100">
        <f t="shared" si="12"/>
        <v>11</v>
      </c>
      <c r="K54" s="100">
        <f t="shared" si="12"/>
        <v>29</v>
      </c>
      <c r="L54" s="100">
        <f t="shared" si="12"/>
        <v>18</v>
      </c>
      <c r="M54" s="100">
        <f>SUM(C54:L54)</f>
        <v>206</v>
      </c>
      <c r="N54" s="100">
        <f>M54/10</f>
        <v>20.6</v>
      </c>
      <c r="O54" s="62">
        <f>M54/M$54*100</f>
        <v>100</v>
      </c>
      <c r="P54" s="27"/>
    </row>
    <row r="55" spans="2:16" ht="15.75" customHeight="1" thickBot="1" thickTop="1">
      <c r="B55" s="63"/>
      <c r="C55" s="63"/>
      <c r="D55" s="63"/>
      <c r="E55" s="63"/>
      <c r="F55" s="105"/>
      <c r="G55" s="105"/>
      <c r="H55" s="105"/>
      <c r="I55" s="105"/>
      <c r="J55" s="105"/>
      <c r="K55" s="105"/>
      <c r="L55" s="105"/>
      <c r="M55" s="105"/>
      <c r="N55" s="117"/>
      <c r="O55" s="105"/>
      <c r="P55" s="27"/>
    </row>
    <row r="56" spans="2:16" ht="15.75" customHeight="1" thickBot="1" thickTop="1">
      <c r="B56" s="49"/>
      <c r="C56" s="50" t="str">
        <f>$C$7</f>
        <v>Frederick County Pedestrian On Foot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2"/>
      <c r="P56" s="27"/>
    </row>
    <row r="57" spans="2:16" ht="15.75" customHeight="1" thickBot="1">
      <c r="B57" s="53" t="s">
        <v>188</v>
      </c>
      <c r="C57" s="54">
        <f aca="true" t="shared" si="13" ref="C57:L57">C$8</f>
        <v>1994</v>
      </c>
      <c r="D57" s="55">
        <f t="shared" si="13"/>
        <v>1995</v>
      </c>
      <c r="E57" s="55">
        <f t="shared" si="13"/>
        <v>1996</v>
      </c>
      <c r="F57" s="55">
        <f t="shared" si="13"/>
        <v>1997</v>
      </c>
      <c r="G57" s="55">
        <f t="shared" si="13"/>
        <v>1998</v>
      </c>
      <c r="H57" s="55">
        <f t="shared" si="13"/>
        <v>1999</v>
      </c>
      <c r="I57" s="55">
        <f t="shared" si="13"/>
        <v>2000</v>
      </c>
      <c r="J57" s="55">
        <f t="shared" si="13"/>
        <v>2001</v>
      </c>
      <c r="K57" s="55">
        <f t="shared" si="13"/>
        <v>2002</v>
      </c>
      <c r="L57" s="55">
        <f t="shared" si="13"/>
        <v>2003</v>
      </c>
      <c r="M57" s="55" t="s">
        <v>5</v>
      </c>
      <c r="N57" s="56" t="s">
        <v>6</v>
      </c>
      <c r="O57" s="57" t="s">
        <v>7</v>
      </c>
      <c r="P57" s="27"/>
    </row>
    <row r="58" spans="2:16" ht="15.75" customHeight="1">
      <c r="B58" s="60" t="s">
        <v>189</v>
      </c>
      <c r="C58" s="94">
        <v>2</v>
      </c>
      <c r="D58" s="94">
        <v>2</v>
      </c>
      <c r="E58" s="94">
        <v>3</v>
      </c>
      <c r="F58" s="122">
        <v>5</v>
      </c>
      <c r="G58" s="122">
        <v>1</v>
      </c>
      <c r="H58" s="198">
        <v>1</v>
      </c>
      <c r="I58" s="198">
        <v>0</v>
      </c>
      <c r="J58" s="198">
        <v>0</v>
      </c>
      <c r="K58" s="198">
        <v>0</v>
      </c>
      <c r="L58" s="198">
        <v>4</v>
      </c>
      <c r="M58" s="101">
        <f aca="true" t="shared" si="14" ref="M58:M70">SUM(C58:L58)</f>
        <v>18</v>
      </c>
      <c r="N58" s="101">
        <f>M58/10</f>
        <v>1.8</v>
      </c>
      <c r="O58" s="201">
        <f>M58/M$70*100</f>
        <v>8.737864077669903</v>
      </c>
      <c r="P58" s="27"/>
    </row>
    <row r="59" spans="2:16" ht="15.75" customHeight="1">
      <c r="B59" s="60" t="s">
        <v>190</v>
      </c>
      <c r="C59" s="94">
        <v>1</v>
      </c>
      <c r="D59" s="94">
        <v>1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101">
        <f t="shared" si="14"/>
        <v>2</v>
      </c>
      <c r="N59" s="101">
        <f aca="true" t="shared" si="15" ref="N59:N70">M59/10</f>
        <v>0.2</v>
      </c>
      <c r="O59" s="59">
        <f aca="true" t="shared" si="16" ref="O59:O70">M59/M$70*100</f>
        <v>0.9708737864077669</v>
      </c>
      <c r="P59" s="27"/>
    </row>
    <row r="60" spans="2:16" ht="15.75" customHeight="1">
      <c r="B60" s="60" t="s">
        <v>191</v>
      </c>
      <c r="C60" s="94">
        <v>11</v>
      </c>
      <c r="D60" s="94">
        <v>9</v>
      </c>
      <c r="E60" s="94">
        <v>15</v>
      </c>
      <c r="F60" s="122">
        <v>7</v>
      </c>
      <c r="G60" s="122">
        <v>23</v>
      </c>
      <c r="H60" s="94">
        <v>11</v>
      </c>
      <c r="I60" s="94">
        <v>15</v>
      </c>
      <c r="J60" s="94">
        <v>10</v>
      </c>
      <c r="K60" s="94">
        <v>15</v>
      </c>
      <c r="L60" s="94">
        <v>7</v>
      </c>
      <c r="M60" s="101">
        <f t="shared" si="14"/>
        <v>123</v>
      </c>
      <c r="N60" s="101">
        <f t="shared" si="15"/>
        <v>12.3</v>
      </c>
      <c r="O60" s="59">
        <f t="shared" si="16"/>
        <v>59.70873786407766</v>
      </c>
      <c r="P60" s="27"/>
    </row>
    <row r="61" spans="2:16" ht="15.75" customHeight="1">
      <c r="B61" s="60" t="s">
        <v>287</v>
      </c>
      <c r="C61" s="94">
        <v>4</v>
      </c>
      <c r="D61" s="94">
        <v>0</v>
      </c>
      <c r="E61" s="94">
        <v>1</v>
      </c>
      <c r="F61" s="94">
        <v>1</v>
      </c>
      <c r="G61" s="94">
        <v>2</v>
      </c>
      <c r="H61" s="94">
        <v>0</v>
      </c>
      <c r="I61" s="94">
        <v>1</v>
      </c>
      <c r="J61" s="94">
        <v>1</v>
      </c>
      <c r="K61" s="94">
        <v>0</v>
      </c>
      <c r="L61" s="94">
        <v>1</v>
      </c>
      <c r="M61" s="101">
        <f t="shared" si="14"/>
        <v>11</v>
      </c>
      <c r="N61" s="101">
        <f t="shared" si="15"/>
        <v>1.1</v>
      </c>
      <c r="O61" s="59">
        <f t="shared" si="16"/>
        <v>5.339805825242718</v>
      </c>
      <c r="P61" s="27"/>
    </row>
    <row r="62" spans="2:16" ht="15.75" customHeight="1">
      <c r="B62" s="60" t="s">
        <v>192</v>
      </c>
      <c r="C62" s="94">
        <v>0</v>
      </c>
      <c r="D62" s="94">
        <v>0</v>
      </c>
      <c r="E62" s="94">
        <v>1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101">
        <f t="shared" si="14"/>
        <v>1</v>
      </c>
      <c r="N62" s="101">
        <f t="shared" si="15"/>
        <v>0.1</v>
      </c>
      <c r="O62" s="59">
        <f t="shared" si="16"/>
        <v>0.48543689320388345</v>
      </c>
      <c r="P62" s="27"/>
    </row>
    <row r="63" spans="2:16" ht="15.75" customHeight="1">
      <c r="B63" s="58" t="s">
        <v>193</v>
      </c>
      <c r="C63" s="94">
        <v>0</v>
      </c>
      <c r="D63" s="94">
        <v>0</v>
      </c>
      <c r="E63" s="94">
        <v>0</v>
      </c>
      <c r="F63" s="122">
        <v>2</v>
      </c>
      <c r="G63" s="122">
        <v>0</v>
      </c>
      <c r="H63" s="94">
        <v>0</v>
      </c>
      <c r="I63" s="94">
        <v>0</v>
      </c>
      <c r="J63" s="94">
        <v>0</v>
      </c>
      <c r="K63" s="94">
        <v>0</v>
      </c>
      <c r="L63" s="94">
        <v>1</v>
      </c>
      <c r="M63" s="101">
        <f t="shared" si="14"/>
        <v>3</v>
      </c>
      <c r="N63" s="101">
        <f t="shared" si="15"/>
        <v>0.3</v>
      </c>
      <c r="O63" s="59">
        <f t="shared" si="16"/>
        <v>1.4563106796116505</v>
      </c>
      <c r="P63" s="27"/>
    </row>
    <row r="64" spans="2:16" ht="15.75" customHeight="1">
      <c r="B64" s="60" t="s">
        <v>194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101">
        <f t="shared" si="14"/>
        <v>0</v>
      </c>
      <c r="N64" s="101">
        <f t="shared" si="15"/>
        <v>0</v>
      </c>
      <c r="O64" s="59">
        <f t="shared" si="16"/>
        <v>0</v>
      </c>
      <c r="P64" s="27"/>
    </row>
    <row r="65" spans="2:16" ht="15.75" customHeight="1">
      <c r="B65" s="60" t="s">
        <v>195</v>
      </c>
      <c r="C65" s="94">
        <v>0</v>
      </c>
      <c r="D65" s="94">
        <v>0</v>
      </c>
      <c r="E65" s="94">
        <v>0</v>
      </c>
      <c r="F65" s="122">
        <v>0</v>
      </c>
      <c r="G65" s="122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101">
        <f t="shared" si="14"/>
        <v>0</v>
      </c>
      <c r="N65" s="101">
        <f t="shared" si="15"/>
        <v>0</v>
      </c>
      <c r="O65" s="59">
        <f t="shared" si="16"/>
        <v>0</v>
      </c>
      <c r="P65" s="27"/>
    </row>
    <row r="66" spans="2:16" ht="15.75" customHeight="1">
      <c r="B66" s="60" t="s">
        <v>196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101">
        <f t="shared" si="14"/>
        <v>0</v>
      </c>
      <c r="N66" s="101">
        <f t="shared" si="15"/>
        <v>0</v>
      </c>
      <c r="O66" s="59">
        <f t="shared" si="16"/>
        <v>0</v>
      </c>
      <c r="P66" s="27"/>
    </row>
    <row r="67" spans="2:16" ht="15.75" customHeight="1">
      <c r="B67" s="60" t="s">
        <v>197</v>
      </c>
      <c r="C67" s="94">
        <v>3</v>
      </c>
      <c r="D67" s="94">
        <v>0</v>
      </c>
      <c r="E67" s="94">
        <v>2</v>
      </c>
      <c r="F67" s="122">
        <v>4</v>
      </c>
      <c r="G67" s="122">
        <v>1</v>
      </c>
      <c r="H67" s="94">
        <v>3</v>
      </c>
      <c r="I67" s="94">
        <v>6</v>
      </c>
      <c r="J67" s="94">
        <v>0</v>
      </c>
      <c r="K67" s="94">
        <v>12</v>
      </c>
      <c r="L67" s="94">
        <v>4</v>
      </c>
      <c r="M67" s="101">
        <f t="shared" si="14"/>
        <v>35</v>
      </c>
      <c r="N67" s="101">
        <f t="shared" si="15"/>
        <v>3.5</v>
      </c>
      <c r="O67" s="59">
        <f t="shared" si="16"/>
        <v>16.990291262135923</v>
      </c>
      <c r="P67" s="27"/>
    </row>
    <row r="68" spans="2:16" ht="15.75" customHeight="1">
      <c r="B68" s="60" t="s">
        <v>177</v>
      </c>
      <c r="C68" s="94">
        <v>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1</v>
      </c>
      <c r="L68" s="94">
        <v>0</v>
      </c>
      <c r="M68" s="101">
        <f t="shared" si="14"/>
        <v>2</v>
      </c>
      <c r="N68" s="101">
        <f t="shared" si="15"/>
        <v>0.2</v>
      </c>
      <c r="O68" s="59">
        <f t="shared" si="16"/>
        <v>0.9708737864077669</v>
      </c>
      <c r="P68" s="27"/>
    </row>
    <row r="69" spans="2:16" ht="15.75" customHeight="1" thickBot="1">
      <c r="B69" s="60" t="s">
        <v>77</v>
      </c>
      <c r="C69" s="94">
        <v>2</v>
      </c>
      <c r="D69" s="94">
        <v>0</v>
      </c>
      <c r="E69" s="94">
        <v>0</v>
      </c>
      <c r="F69" s="153">
        <v>1</v>
      </c>
      <c r="G69" s="153">
        <v>5</v>
      </c>
      <c r="H69" s="198">
        <v>1</v>
      </c>
      <c r="I69" s="198">
        <v>0</v>
      </c>
      <c r="J69" s="198">
        <v>0</v>
      </c>
      <c r="K69" s="198">
        <v>1</v>
      </c>
      <c r="L69" s="198">
        <v>1</v>
      </c>
      <c r="M69" s="95">
        <f t="shared" si="14"/>
        <v>11</v>
      </c>
      <c r="N69" s="95">
        <f t="shared" si="15"/>
        <v>1.1</v>
      </c>
      <c r="O69" s="226">
        <f t="shared" si="16"/>
        <v>5.339805825242718</v>
      </c>
      <c r="P69" s="27"/>
    </row>
    <row r="70" spans="2:16" ht="15.75" customHeight="1" thickBot="1">
      <c r="B70" s="61" t="s">
        <v>280</v>
      </c>
      <c r="C70" s="99">
        <f aca="true" t="shared" si="17" ref="C70:L70">SUM(C58:C69)</f>
        <v>24</v>
      </c>
      <c r="D70" s="100">
        <f t="shared" si="17"/>
        <v>12</v>
      </c>
      <c r="E70" s="99">
        <f t="shared" si="17"/>
        <v>22</v>
      </c>
      <c r="F70" s="100">
        <f t="shared" si="17"/>
        <v>20</v>
      </c>
      <c r="G70" s="100">
        <f t="shared" si="17"/>
        <v>32</v>
      </c>
      <c r="H70" s="100">
        <f t="shared" si="17"/>
        <v>16</v>
      </c>
      <c r="I70" s="100">
        <f t="shared" si="17"/>
        <v>22</v>
      </c>
      <c r="J70" s="100">
        <f t="shared" si="17"/>
        <v>11</v>
      </c>
      <c r="K70" s="100">
        <f t="shared" si="17"/>
        <v>29</v>
      </c>
      <c r="L70" s="100">
        <f t="shared" si="17"/>
        <v>18</v>
      </c>
      <c r="M70" s="100">
        <f t="shared" si="14"/>
        <v>206</v>
      </c>
      <c r="N70" s="100">
        <f t="shared" si="15"/>
        <v>20.6</v>
      </c>
      <c r="O70" s="62">
        <f t="shared" si="16"/>
        <v>100</v>
      </c>
      <c r="P70" s="27"/>
    </row>
    <row r="71" spans="2:15" ht="14.25" thickBot="1" thickTop="1">
      <c r="B71" s="35" t="s">
        <v>349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35"/>
    </row>
    <row r="72" spans="2:15" ht="16.5" thickBot="1" thickTop="1">
      <c r="B72" s="49"/>
      <c r="C72" s="50" t="str">
        <f>$C$7</f>
        <v>Frederick County Pedestrian On Foot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2"/>
    </row>
    <row r="73" spans="2:15" ht="15.75" thickBot="1">
      <c r="B73" s="53" t="s">
        <v>352</v>
      </c>
      <c r="C73" s="54">
        <f aca="true" t="shared" si="18" ref="C73:L73">C$8</f>
        <v>1994</v>
      </c>
      <c r="D73" s="55">
        <f t="shared" si="18"/>
        <v>1995</v>
      </c>
      <c r="E73" s="55">
        <f t="shared" si="18"/>
        <v>1996</v>
      </c>
      <c r="F73" s="55">
        <f t="shared" si="18"/>
        <v>1997</v>
      </c>
      <c r="G73" s="55">
        <f t="shared" si="18"/>
        <v>1998</v>
      </c>
      <c r="H73" s="55">
        <f t="shared" si="18"/>
        <v>1999</v>
      </c>
      <c r="I73" s="55">
        <f t="shared" si="18"/>
        <v>2000</v>
      </c>
      <c r="J73" s="55">
        <f t="shared" si="18"/>
        <v>2001</v>
      </c>
      <c r="K73" s="55">
        <f t="shared" si="18"/>
        <v>2002</v>
      </c>
      <c r="L73" s="55">
        <f t="shared" si="18"/>
        <v>2003</v>
      </c>
      <c r="M73" s="55" t="s">
        <v>5</v>
      </c>
      <c r="N73" s="56" t="s">
        <v>6</v>
      </c>
      <c r="O73" s="57" t="s">
        <v>7</v>
      </c>
    </row>
    <row r="74" spans="2:15" ht="15">
      <c r="B74" s="60" t="s">
        <v>200</v>
      </c>
      <c r="C74" s="94">
        <v>0</v>
      </c>
      <c r="D74" s="94">
        <v>0</v>
      </c>
      <c r="E74" s="94">
        <v>0</v>
      </c>
      <c r="F74" s="122">
        <v>0</v>
      </c>
      <c r="G74" s="122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01">
        <f aca="true" t="shared" si="19" ref="M74:M85">SUM(C74:L74)</f>
        <v>0</v>
      </c>
      <c r="N74" s="101">
        <f>M74/10</f>
        <v>0</v>
      </c>
      <c r="O74" s="201">
        <f>M74/M$85*100</f>
        <v>0</v>
      </c>
    </row>
    <row r="75" spans="2:15" ht="15">
      <c r="B75" s="60" t="s">
        <v>353</v>
      </c>
      <c r="C75" s="94">
        <v>0</v>
      </c>
      <c r="D75" s="94">
        <v>0</v>
      </c>
      <c r="E75" s="94">
        <v>1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101">
        <f t="shared" si="19"/>
        <v>1</v>
      </c>
      <c r="N75" s="101">
        <f aca="true" t="shared" si="20" ref="N75:N85">M75/10</f>
        <v>0.1</v>
      </c>
      <c r="O75" s="59">
        <f aca="true" t="shared" si="21" ref="O75:O85">M75/M$85*100</f>
        <v>0.48543689320388345</v>
      </c>
    </row>
    <row r="76" spans="2:15" ht="15">
      <c r="B76" s="60" t="s">
        <v>354</v>
      </c>
      <c r="C76" s="94">
        <v>0</v>
      </c>
      <c r="D76" s="94">
        <v>0</v>
      </c>
      <c r="E76" s="94">
        <v>0</v>
      </c>
      <c r="F76" s="94">
        <v>0</v>
      </c>
      <c r="G76" s="94">
        <v>1</v>
      </c>
      <c r="H76" s="94">
        <v>2</v>
      </c>
      <c r="I76" s="94">
        <v>0</v>
      </c>
      <c r="J76" s="94">
        <v>0</v>
      </c>
      <c r="K76" s="94">
        <v>0</v>
      </c>
      <c r="L76" s="94">
        <v>0</v>
      </c>
      <c r="M76" s="101">
        <f t="shared" si="19"/>
        <v>3</v>
      </c>
      <c r="N76" s="101">
        <f t="shared" si="20"/>
        <v>0.3</v>
      </c>
      <c r="O76" s="59">
        <f t="shared" si="21"/>
        <v>1.4563106796116505</v>
      </c>
    </row>
    <row r="77" spans="2:15" ht="15">
      <c r="B77" s="175" t="s">
        <v>361</v>
      </c>
      <c r="C77" s="124">
        <v>12</v>
      </c>
      <c r="D77" s="94">
        <v>10</v>
      </c>
      <c r="E77" s="94">
        <v>12</v>
      </c>
      <c r="F77" s="122">
        <v>12</v>
      </c>
      <c r="G77" s="122">
        <v>14</v>
      </c>
      <c r="H77" s="94">
        <v>12</v>
      </c>
      <c r="I77" s="94">
        <v>15</v>
      </c>
      <c r="J77" s="94">
        <v>9</v>
      </c>
      <c r="K77" s="94">
        <v>10</v>
      </c>
      <c r="L77" s="94">
        <v>8</v>
      </c>
      <c r="M77" s="101">
        <f t="shared" si="19"/>
        <v>114</v>
      </c>
      <c r="N77" s="101">
        <f t="shared" si="20"/>
        <v>11.4</v>
      </c>
      <c r="O77" s="59">
        <f t="shared" si="21"/>
        <v>55.33980582524271</v>
      </c>
    </row>
    <row r="78" spans="2:15" ht="15">
      <c r="B78" s="60" t="s">
        <v>355</v>
      </c>
      <c r="C78" s="94">
        <v>4</v>
      </c>
      <c r="D78" s="94">
        <v>1</v>
      </c>
      <c r="E78" s="94">
        <v>4</v>
      </c>
      <c r="F78" s="94">
        <v>4</v>
      </c>
      <c r="G78" s="94">
        <v>7</v>
      </c>
      <c r="H78" s="94">
        <v>0</v>
      </c>
      <c r="I78" s="94">
        <v>3</v>
      </c>
      <c r="J78" s="94">
        <v>1</v>
      </c>
      <c r="K78" s="94">
        <v>2</v>
      </c>
      <c r="L78" s="94">
        <v>2</v>
      </c>
      <c r="M78" s="101">
        <f t="shared" si="19"/>
        <v>28</v>
      </c>
      <c r="N78" s="101">
        <f t="shared" si="20"/>
        <v>2.8</v>
      </c>
      <c r="O78" s="59">
        <f t="shared" si="21"/>
        <v>13.592233009708737</v>
      </c>
    </row>
    <row r="79" spans="2:15" ht="15">
      <c r="B79" s="60" t="s">
        <v>356</v>
      </c>
      <c r="C79" s="94">
        <v>1</v>
      </c>
      <c r="D79" s="94">
        <v>0</v>
      </c>
      <c r="E79" s="94">
        <v>1</v>
      </c>
      <c r="F79" s="94">
        <v>0</v>
      </c>
      <c r="G79" s="94">
        <v>2</v>
      </c>
      <c r="H79" s="94">
        <v>0</v>
      </c>
      <c r="I79" s="94">
        <v>1</v>
      </c>
      <c r="J79" s="94">
        <v>0</v>
      </c>
      <c r="K79" s="94">
        <v>0</v>
      </c>
      <c r="L79" s="94">
        <v>1</v>
      </c>
      <c r="M79" s="101">
        <f t="shared" si="19"/>
        <v>6</v>
      </c>
      <c r="N79" s="101">
        <f t="shared" si="20"/>
        <v>0.6</v>
      </c>
      <c r="O79" s="59">
        <f t="shared" si="21"/>
        <v>2.912621359223301</v>
      </c>
    </row>
    <row r="80" spans="2:15" ht="15">
      <c r="B80" s="58" t="s">
        <v>357</v>
      </c>
      <c r="C80" s="94">
        <v>6</v>
      </c>
      <c r="D80" s="94">
        <v>1</v>
      </c>
      <c r="E80" s="94">
        <v>4</v>
      </c>
      <c r="F80" s="122">
        <v>3</v>
      </c>
      <c r="G80" s="122">
        <v>7</v>
      </c>
      <c r="H80" s="94">
        <v>2</v>
      </c>
      <c r="I80" s="94">
        <v>3</v>
      </c>
      <c r="J80" s="94">
        <v>1</v>
      </c>
      <c r="K80" s="94">
        <v>5</v>
      </c>
      <c r="L80" s="94">
        <v>5</v>
      </c>
      <c r="M80" s="101">
        <f t="shared" si="19"/>
        <v>37</v>
      </c>
      <c r="N80" s="101">
        <f t="shared" si="20"/>
        <v>3.7</v>
      </c>
      <c r="O80" s="59">
        <f t="shared" si="21"/>
        <v>17.96116504854369</v>
      </c>
    </row>
    <row r="81" spans="2:15" ht="15">
      <c r="B81" s="60" t="s">
        <v>358</v>
      </c>
      <c r="C81" s="94">
        <v>0</v>
      </c>
      <c r="D81" s="94">
        <v>0</v>
      </c>
      <c r="E81" s="94">
        <v>0</v>
      </c>
      <c r="F81" s="94">
        <v>0</v>
      </c>
      <c r="G81" s="94">
        <v>1</v>
      </c>
      <c r="H81" s="94">
        <v>0</v>
      </c>
      <c r="I81" s="94">
        <v>0</v>
      </c>
      <c r="J81" s="94">
        <v>0</v>
      </c>
      <c r="K81" s="94">
        <v>12</v>
      </c>
      <c r="L81" s="94">
        <v>2</v>
      </c>
      <c r="M81" s="101">
        <f t="shared" si="19"/>
        <v>15</v>
      </c>
      <c r="N81" s="101">
        <f t="shared" si="20"/>
        <v>1.5</v>
      </c>
      <c r="O81" s="59">
        <f t="shared" si="21"/>
        <v>7.281553398058252</v>
      </c>
    </row>
    <row r="82" spans="2:15" ht="15">
      <c r="B82" s="60" t="s">
        <v>359</v>
      </c>
      <c r="C82" s="94">
        <v>0</v>
      </c>
      <c r="D82" s="94">
        <v>0</v>
      </c>
      <c r="E82" s="94">
        <v>0</v>
      </c>
      <c r="F82" s="122">
        <v>1</v>
      </c>
      <c r="G82" s="122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101">
        <f t="shared" si="19"/>
        <v>1</v>
      </c>
      <c r="N82" s="101">
        <f t="shared" si="20"/>
        <v>0.1</v>
      </c>
      <c r="O82" s="59">
        <f t="shared" si="21"/>
        <v>0.48543689320388345</v>
      </c>
    </row>
    <row r="83" spans="2:15" ht="15">
      <c r="B83" s="60" t="s">
        <v>360</v>
      </c>
      <c r="C83" s="94">
        <v>1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101">
        <f t="shared" si="19"/>
        <v>1</v>
      </c>
      <c r="N83" s="101">
        <f t="shared" si="20"/>
        <v>0.1</v>
      </c>
      <c r="O83" s="59">
        <f t="shared" si="21"/>
        <v>0.48543689320388345</v>
      </c>
    </row>
    <row r="84" spans="2:15" ht="15.75" thickBot="1">
      <c r="B84" s="60" t="s">
        <v>77</v>
      </c>
      <c r="C84" s="94">
        <v>0</v>
      </c>
      <c r="D84" s="94">
        <v>0</v>
      </c>
      <c r="E84" s="94">
        <v>0</v>
      </c>
      <c r="F84" s="122">
        <v>0</v>
      </c>
      <c r="G84" s="122">
        <v>0</v>
      </c>
      <c r="H84" s="198">
        <v>0</v>
      </c>
      <c r="I84" s="198">
        <v>0</v>
      </c>
      <c r="J84" s="198">
        <v>0</v>
      </c>
      <c r="K84" s="198">
        <v>0</v>
      </c>
      <c r="L84" s="198">
        <v>0</v>
      </c>
      <c r="M84" s="95">
        <f t="shared" si="19"/>
        <v>0</v>
      </c>
      <c r="N84" s="95">
        <f t="shared" si="20"/>
        <v>0</v>
      </c>
      <c r="O84" s="226">
        <f t="shared" si="21"/>
        <v>0</v>
      </c>
    </row>
    <row r="85" spans="2:15" ht="15.75" thickBot="1">
      <c r="B85" s="61" t="s">
        <v>280</v>
      </c>
      <c r="C85" s="99">
        <f aca="true" t="shared" si="22" ref="C85:L85">SUM(C74:C84)</f>
        <v>24</v>
      </c>
      <c r="D85" s="100">
        <f t="shared" si="22"/>
        <v>12</v>
      </c>
      <c r="E85" s="99">
        <f t="shared" si="22"/>
        <v>22</v>
      </c>
      <c r="F85" s="100">
        <f t="shared" si="22"/>
        <v>20</v>
      </c>
      <c r="G85" s="100">
        <f t="shared" si="22"/>
        <v>32</v>
      </c>
      <c r="H85" s="100">
        <f t="shared" si="22"/>
        <v>16</v>
      </c>
      <c r="I85" s="100">
        <f t="shared" si="22"/>
        <v>22</v>
      </c>
      <c r="J85" s="100">
        <f t="shared" si="22"/>
        <v>11</v>
      </c>
      <c r="K85" s="100">
        <f t="shared" si="22"/>
        <v>29</v>
      </c>
      <c r="L85" s="100">
        <f t="shared" si="22"/>
        <v>18</v>
      </c>
      <c r="M85" s="100">
        <f t="shared" si="19"/>
        <v>206</v>
      </c>
      <c r="N85" s="100">
        <f t="shared" si="20"/>
        <v>20.6</v>
      </c>
      <c r="O85" s="62">
        <f t="shared" si="21"/>
        <v>100</v>
      </c>
    </row>
    <row r="86" spans="2:15" ht="13.5" thickTop="1">
      <c r="B86" s="35" t="s">
        <v>362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6"/>
      <c r="O86" s="35"/>
    </row>
    <row r="87" spans="2:15" ht="15">
      <c r="B87" s="176" t="s">
        <v>349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179"/>
    </row>
  </sheetData>
  <printOptions horizontalCentered="1"/>
  <pageMargins left="0" right="0" top="0" bottom="0" header="0" footer="0"/>
  <pageSetup horizontalDpi="360" verticalDpi="36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88"/>
  <sheetViews>
    <sheetView zoomScale="75" zoomScaleNormal="75" workbookViewId="0" topLeftCell="A1">
      <selection activeCell="N15" sqref="N15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3" width="10.7109375" style="0" customWidth="1"/>
    <col min="14" max="14" width="10.57421875" style="16" customWidth="1"/>
    <col min="15" max="15" width="10.7109375" style="0" customWidth="1"/>
    <col min="16" max="16" width="1.28515625" style="0" customWidth="1"/>
  </cols>
  <sheetData>
    <row r="1" spans="2:15" ht="13.5" customHeight="1">
      <c r="B1" s="1" t="s">
        <v>0</v>
      </c>
      <c r="N1" s="218" t="s">
        <v>349</v>
      </c>
      <c r="O1" s="35"/>
    </row>
    <row r="2" spans="2:14" ht="13.5" customHeight="1">
      <c r="B2" s="1" t="s">
        <v>1</v>
      </c>
      <c r="N2" s="140" t="s">
        <v>418</v>
      </c>
    </row>
    <row r="3" ht="13.5" customHeight="1">
      <c r="B3" s="1" t="s">
        <v>2</v>
      </c>
    </row>
    <row r="4" ht="13.5" customHeight="1">
      <c r="B4" s="1"/>
    </row>
    <row r="5" spans="2:15" ht="18.75" customHeight="1">
      <c r="B5" s="9" t="str">
        <f>acc1!B5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70" t="s">
        <v>339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3.5" customHeight="1" thickBot="1" thickTop="1">
      <c r="B7" s="79"/>
      <c r="C7" s="5" t="str">
        <f>acc1!C7</f>
        <v>Frederick County Pedestrian On Foot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23"/>
      <c r="P7" s="27"/>
    </row>
    <row r="8" spans="2:16" ht="13.5" customHeight="1" thickBot="1">
      <c r="B8" s="3" t="s">
        <v>288</v>
      </c>
      <c r="C8" s="15">
        <v>1994</v>
      </c>
      <c r="D8" s="4">
        <v>1995</v>
      </c>
      <c r="E8" s="4">
        <v>1996</v>
      </c>
      <c r="F8" s="4">
        <v>1997</v>
      </c>
      <c r="G8" s="4">
        <v>1998</v>
      </c>
      <c r="H8" s="4">
        <v>1999</v>
      </c>
      <c r="I8" s="4">
        <v>2000</v>
      </c>
      <c r="J8" s="4">
        <v>2001</v>
      </c>
      <c r="K8" s="4">
        <v>2002</v>
      </c>
      <c r="L8" s="4">
        <v>2003</v>
      </c>
      <c r="M8" s="4" t="s">
        <v>5</v>
      </c>
      <c r="N8" s="19" t="s">
        <v>6</v>
      </c>
      <c r="O8" s="24" t="s">
        <v>7</v>
      </c>
      <c r="P8" s="27"/>
    </row>
    <row r="9" spans="2:16" ht="13.5" customHeight="1">
      <c r="B9" s="14" t="s">
        <v>289</v>
      </c>
      <c r="C9" s="82">
        <v>0</v>
      </c>
      <c r="D9" s="82">
        <v>0</v>
      </c>
      <c r="E9" s="82">
        <v>0</v>
      </c>
      <c r="F9" s="82">
        <v>1</v>
      </c>
      <c r="G9" s="82">
        <v>1</v>
      </c>
      <c r="H9" s="82">
        <v>0</v>
      </c>
      <c r="I9" s="82">
        <v>1</v>
      </c>
      <c r="J9" s="82">
        <v>0</v>
      </c>
      <c r="K9" s="82">
        <v>0</v>
      </c>
      <c r="L9" s="82">
        <v>0</v>
      </c>
      <c r="M9" s="88">
        <f>SUM(C9:L9)</f>
        <v>3</v>
      </c>
      <c r="N9" s="85">
        <f>M9/10</f>
        <v>0.3</v>
      </c>
      <c r="O9" s="25">
        <f aca="true" t="shared" si="0" ref="O9:O40">M9/M$65*100</f>
        <v>0.2827521206409048</v>
      </c>
      <c r="P9" s="27"/>
    </row>
    <row r="10" spans="2:16" ht="13.5" customHeight="1">
      <c r="B10" s="14" t="s">
        <v>290</v>
      </c>
      <c r="C10" s="82">
        <v>3</v>
      </c>
      <c r="D10" s="82">
        <v>3</v>
      </c>
      <c r="E10" s="82">
        <v>4</v>
      </c>
      <c r="F10" s="82">
        <v>5</v>
      </c>
      <c r="G10" s="82">
        <v>2</v>
      </c>
      <c r="H10" s="82">
        <v>4</v>
      </c>
      <c r="I10" s="82">
        <v>3</v>
      </c>
      <c r="J10" s="82">
        <v>2</v>
      </c>
      <c r="K10" s="82">
        <v>1</v>
      </c>
      <c r="L10" s="82">
        <v>3</v>
      </c>
      <c r="M10" s="88">
        <f aca="true" t="shared" si="1" ref="M10:M65">SUM(C10:L10)</f>
        <v>30</v>
      </c>
      <c r="N10" s="85">
        <f aca="true" t="shared" si="2" ref="N10:N65">M10/10</f>
        <v>3</v>
      </c>
      <c r="O10" s="25">
        <f t="shared" si="0"/>
        <v>2.827521206409048</v>
      </c>
      <c r="P10" s="27"/>
    </row>
    <row r="11" spans="2:16" ht="13.5" customHeight="1">
      <c r="B11" s="14" t="s">
        <v>291</v>
      </c>
      <c r="C11" s="82">
        <v>0</v>
      </c>
      <c r="D11" s="82">
        <v>1</v>
      </c>
      <c r="E11" s="82">
        <v>1</v>
      </c>
      <c r="F11" s="82">
        <v>0</v>
      </c>
      <c r="G11" s="82">
        <v>0</v>
      </c>
      <c r="H11" s="82">
        <v>0</v>
      </c>
      <c r="I11" s="82">
        <v>1</v>
      </c>
      <c r="J11" s="82">
        <v>0</v>
      </c>
      <c r="K11" s="82">
        <v>0</v>
      </c>
      <c r="L11" s="82">
        <v>1</v>
      </c>
      <c r="M11" s="88">
        <f t="shared" si="1"/>
        <v>4</v>
      </c>
      <c r="N11" s="85">
        <f t="shared" si="2"/>
        <v>0.4</v>
      </c>
      <c r="O11" s="25">
        <f t="shared" si="0"/>
        <v>0.3770028275212064</v>
      </c>
      <c r="P11" s="27"/>
    </row>
    <row r="12" spans="2:16" ht="13.5" customHeight="1">
      <c r="B12" s="14" t="s">
        <v>292</v>
      </c>
      <c r="C12" s="82">
        <v>0</v>
      </c>
      <c r="D12" s="82">
        <v>0</v>
      </c>
      <c r="E12" s="82">
        <v>0</v>
      </c>
      <c r="F12" s="82">
        <v>0</v>
      </c>
      <c r="G12" s="82">
        <v>1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8">
        <f t="shared" si="1"/>
        <v>1</v>
      </c>
      <c r="N12" s="85">
        <f t="shared" si="2"/>
        <v>0.1</v>
      </c>
      <c r="O12" s="25">
        <f t="shared" si="0"/>
        <v>0.0942507068803016</v>
      </c>
      <c r="P12" s="27"/>
    </row>
    <row r="13" spans="2:16" ht="13.5" customHeight="1">
      <c r="B13" s="14" t="s">
        <v>293</v>
      </c>
      <c r="C13" s="82">
        <v>0</v>
      </c>
      <c r="D13" s="82">
        <v>1</v>
      </c>
      <c r="E13" s="82">
        <v>0</v>
      </c>
      <c r="F13" s="82">
        <v>1</v>
      </c>
      <c r="G13" s="82">
        <v>0</v>
      </c>
      <c r="H13" s="82">
        <v>1</v>
      </c>
      <c r="I13" s="82">
        <v>1</v>
      </c>
      <c r="J13" s="82">
        <v>0</v>
      </c>
      <c r="K13" s="82">
        <v>3</v>
      </c>
      <c r="L13" s="82">
        <v>0</v>
      </c>
      <c r="M13" s="88">
        <f t="shared" si="1"/>
        <v>7</v>
      </c>
      <c r="N13" s="85">
        <f t="shared" si="2"/>
        <v>0.7</v>
      </c>
      <c r="O13" s="25">
        <f t="shared" si="0"/>
        <v>0.6597549481621112</v>
      </c>
      <c r="P13" s="27"/>
    </row>
    <row r="14" spans="2:16" ht="13.5" customHeight="1">
      <c r="B14" s="13" t="s">
        <v>294</v>
      </c>
      <c r="C14" s="82">
        <v>0</v>
      </c>
      <c r="D14" s="82">
        <v>1</v>
      </c>
      <c r="E14" s="82">
        <v>0</v>
      </c>
      <c r="F14" s="82">
        <v>1</v>
      </c>
      <c r="G14" s="82">
        <v>0</v>
      </c>
      <c r="H14" s="82">
        <v>0</v>
      </c>
      <c r="I14" s="82">
        <v>1</v>
      </c>
      <c r="J14" s="82">
        <v>0</v>
      </c>
      <c r="K14" s="82">
        <v>0</v>
      </c>
      <c r="L14" s="82">
        <v>0</v>
      </c>
      <c r="M14" s="88">
        <f t="shared" si="1"/>
        <v>3</v>
      </c>
      <c r="N14" s="85">
        <f t="shared" si="2"/>
        <v>0.3</v>
      </c>
      <c r="O14" s="25">
        <f t="shared" si="0"/>
        <v>0.2827521206409048</v>
      </c>
      <c r="P14" s="27"/>
    </row>
    <row r="15" spans="2:16" ht="13.5" customHeight="1">
      <c r="B15" s="14" t="s">
        <v>295</v>
      </c>
      <c r="C15" s="82">
        <v>11</v>
      </c>
      <c r="D15" s="82">
        <v>12</v>
      </c>
      <c r="E15" s="82">
        <v>21</v>
      </c>
      <c r="F15" s="82">
        <v>12</v>
      </c>
      <c r="G15" s="82">
        <v>26</v>
      </c>
      <c r="H15" s="82">
        <v>24</v>
      </c>
      <c r="I15" s="82">
        <v>19</v>
      </c>
      <c r="J15" s="82">
        <v>21</v>
      </c>
      <c r="K15" s="82">
        <v>15</v>
      </c>
      <c r="L15" s="82">
        <v>22</v>
      </c>
      <c r="M15" s="88">
        <f t="shared" si="1"/>
        <v>183</v>
      </c>
      <c r="N15" s="85">
        <f t="shared" si="2"/>
        <v>18.3</v>
      </c>
      <c r="O15" s="25">
        <f t="shared" si="0"/>
        <v>17.247879359095194</v>
      </c>
      <c r="P15" s="27"/>
    </row>
    <row r="16" spans="2:16" ht="13.5" customHeight="1">
      <c r="B16" s="14" t="s">
        <v>296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2</v>
      </c>
      <c r="I16" s="82">
        <v>0</v>
      </c>
      <c r="J16" s="82">
        <v>0</v>
      </c>
      <c r="K16" s="82">
        <v>1</v>
      </c>
      <c r="L16" s="82">
        <v>0</v>
      </c>
      <c r="M16" s="88">
        <f t="shared" si="1"/>
        <v>3</v>
      </c>
      <c r="N16" s="85">
        <f t="shared" si="2"/>
        <v>0.3</v>
      </c>
      <c r="O16" s="25">
        <f t="shared" si="0"/>
        <v>0.2827521206409048</v>
      </c>
      <c r="P16" s="27"/>
    </row>
    <row r="17" spans="2:16" ht="13.5" customHeight="1">
      <c r="B17" s="14" t="s">
        <v>297</v>
      </c>
      <c r="C17" s="82">
        <v>3</v>
      </c>
      <c r="D17" s="82">
        <v>2</v>
      </c>
      <c r="E17" s="82">
        <v>3</v>
      </c>
      <c r="F17" s="82">
        <v>1</v>
      </c>
      <c r="G17" s="82">
        <v>1</v>
      </c>
      <c r="H17" s="82">
        <v>3</v>
      </c>
      <c r="I17" s="82">
        <v>1</v>
      </c>
      <c r="J17" s="82">
        <v>1</v>
      </c>
      <c r="K17" s="82">
        <v>0</v>
      </c>
      <c r="L17" s="82">
        <v>4</v>
      </c>
      <c r="M17" s="88">
        <f t="shared" si="1"/>
        <v>19</v>
      </c>
      <c r="N17" s="85">
        <f t="shared" si="2"/>
        <v>1.9</v>
      </c>
      <c r="O17" s="25">
        <f t="shared" si="0"/>
        <v>1.7907634307257305</v>
      </c>
      <c r="P17" s="27"/>
    </row>
    <row r="18" spans="2:16" ht="13.5" customHeight="1">
      <c r="B18" s="14" t="s">
        <v>298</v>
      </c>
      <c r="C18" s="82">
        <v>0</v>
      </c>
      <c r="D18" s="82">
        <v>0</v>
      </c>
      <c r="E18" s="82">
        <v>0</v>
      </c>
      <c r="F18" s="82">
        <v>0</v>
      </c>
      <c r="G18" s="82">
        <v>1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8">
        <f t="shared" si="1"/>
        <v>1</v>
      </c>
      <c r="N18" s="85">
        <f t="shared" si="2"/>
        <v>0.1</v>
      </c>
      <c r="O18" s="25">
        <f t="shared" si="0"/>
        <v>0.0942507068803016</v>
      </c>
      <c r="P18" s="27"/>
    </row>
    <row r="19" spans="2:16" ht="13.5" customHeight="1">
      <c r="B19" s="14" t="s">
        <v>299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8">
        <f t="shared" si="1"/>
        <v>0</v>
      </c>
      <c r="N19" s="85">
        <f t="shared" si="2"/>
        <v>0</v>
      </c>
      <c r="O19" s="25">
        <f t="shared" si="0"/>
        <v>0</v>
      </c>
      <c r="P19" s="27"/>
    </row>
    <row r="20" spans="2:16" ht="13.5" customHeight="1">
      <c r="B20" s="14" t="s">
        <v>300</v>
      </c>
      <c r="C20" s="82">
        <v>0</v>
      </c>
      <c r="D20" s="82">
        <v>1</v>
      </c>
      <c r="E20" s="82">
        <v>0</v>
      </c>
      <c r="F20" s="82">
        <v>0</v>
      </c>
      <c r="G20" s="82">
        <v>1</v>
      </c>
      <c r="H20" s="82">
        <v>0</v>
      </c>
      <c r="I20" s="82">
        <v>0</v>
      </c>
      <c r="J20" s="82">
        <v>0</v>
      </c>
      <c r="K20" s="82">
        <v>0</v>
      </c>
      <c r="L20" s="82">
        <v>1</v>
      </c>
      <c r="M20" s="88">
        <f t="shared" si="1"/>
        <v>3</v>
      </c>
      <c r="N20" s="85">
        <f t="shared" si="2"/>
        <v>0.3</v>
      </c>
      <c r="O20" s="25">
        <f t="shared" si="0"/>
        <v>0.2827521206409048</v>
      </c>
      <c r="P20" s="27"/>
    </row>
    <row r="21" spans="2:16" ht="13.5" customHeight="1">
      <c r="B21" s="13" t="s">
        <v>301</v>
      </c>
      <c r="C21" s="82">
        <v>1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8">
        <f t="shared" si="1"/>
        <v>1</v>
      </c>
      <c r="N21" s="85">
        <f t="shared" si="2"/>
        <v>0.1</v>
      </c>
      <c r="O21" s="25">
        <f t="shared" si="0"/>
        <v>0.0942507068803016</v>
      </c>
      <c r="P21" s="27"/>
    </row>
    <row r="22" spans="2:16" ht="13.5" customHeight="1">
      <c r="B22" s="14" t="s">
        <v>302</v>
      </c>
      <c r="C22" s="82">
        <v>0</v>
      </c>
      <c r="D22" s="82">
        <v>0</v>
      </c>
      <c r="E22" s="82">
        <v>0</v>
      </c>
      <c r="F22" s="82">
        <v>0</v>
      </c>
      <c r="G22" s="82">
        <v>1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8">
        <f t="shared" si="1"/>
        <v>1</v>
      </c>
      <c r="N22" s="85">
        <f t="shared" si="2"/>
        <v>0.1</v>
      </c>
      <c r="O22" s="25">
        <f t="shared" si="0"/>
        <v>0.0942507068803016</v>
      </c>
      <c r="P22" s="27"/>
    </row>
    <row r="23" spans="2:16" ht="13.5" customHeight="1">
      <c r="B23" s="14" t="s">
        <v>303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8">
        <f t="shared" si="1"/>
        <v>0</v>
      </c>
      <c r="N23" s="85">
        <f t="shared" si="2"/>
        <v>0</v>
      </c>
      <c r="O23" s="25">
        <f t="shared" si="0"/>
        <v>0</v>
      </c>
      <c r="P23" s="27"/>
    </row>
    <row r="24" spans="2:16" ht="13.5" customHeight="1">
      <c r="B24" s="14" t="s">
        <v>304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1</v>
      </c>
      <c r="I24" s="82">
        <v>0</v>
      </c>
      <c r="J24" s="82">
        <v>0</v>
      </c>
      <c r="K24" s="82">
        <v>0</v>
      </c>
      <c r="L24" s="82">
        <v>1</v>
      </c>
      <c r="M24" s="88">
        <f t="shared" si="1"/>
        <v>2</v>
      </c>
      <c r="N24" s="85">
        <f t="shared" si="2"/>
        <v>0.2</v>
      </c>
      <c r="O24" s="25">
        <f t="shared" si="0"/>
        <v>0.1885014137606032</v>
      </c>
      <c r="P24" s="27"/>
    </row>
    <row r="25" spans="2:16" ht="13.5" customHeight="1">
      <c r="B25" s="14" t="s">
        <v>305</v>
      </c>
      <c r="C25" s="82">
        <v>0</v>
      </c>
      <c r="D25" s="82">
        <v>0</v>
      </c>
      <c r="E25" s="82">
        <v>1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2</v>
      </c>
      <c r="M25" s="88">
        <f t="shared" si="1"/>
        <v>3</v>
      </c>
      <c r="N25" s="85">
        <f t="shared" si="2"/>
        <v>0.3</v>
      </c>
      <c r="O25" s="25">
        <f t="shared" si="0"/>
        <v>0.2827521206409048</v>
      </c>
      <c r="P25" s="27"/>
    </row>
    <row r="26" spans="2:16" ht="13.5" customHeight="1">
      <c r="B26" s="14" t="s">
        <v>306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8">
        <f t="shared" si="1"/>
        <v>0</v>
      </c>
      <c r="N26" s="85">
        <f t="shared" si="2"/>
        <v>0</v>
      </c>
      <c r="O26" s="25">
        <f t="shared" si="0"/>
        <v>0</v>
      </c>
      <c r="P26" s="27"/>
    </row>
    <row r="27" spans="2:16" ht="13.5" customHeight="1">
      <c r="B27" s="14" t="s">
        <v>307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8">
        <f t="shared" si="1"/>
        <v>0</v>
      </c>
      <c r="N27" s="85">
        <f t="shared" si="2"/>
        <v>0</v>
      </c>
      <c r="O27" s="25">
        <f t="shared" si="0"/>
        <v>0</v>
      </c>
      <c r="P27" s="27"/>
    </row>
    <row r="28" spans="2:16" ht="13.5" customHeight="1">
      <c r="B28" s="13" t="s">
        <v>308</v>
      </c>
      <c r="C28" s="82">
        <v>0</v>
      </c>
      <c r="D28" s="82">
        <v>0</v>
      </c>
      <c r="E28" s="82">
        <v>0</v>
      </c>
      <c r="F28" s="82">
        <v>0</v>
      </c>
      <c r="G28" s="82">
        <v>2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8">
        <f t="shared" si="1"/>
        <v>2</v>
      </c>
      <c r="N28" s="85">
        <f t="shared" si="2"/>
        <v>0.2</v>
      </c>
      <c r="O28" s="25">
        <f t="shared" si="0"/>
        <v>0.1885014137606032</v>
      </c>
      <c r="P28" s="27"/>
    </row>
    <row r="29" spans="2:16" ht="13.5" customHeight="1">
      <c r="B29" s="13" t="s">
        <v>309</v>
      </c>
      <c r="C29" s="82">
        <v>1</v>
      </c>
      <c r="D29" s="82">
        <v>0</v>
      </c>
      <c r="E29" s="82">
        <v>0</v>
      </c>
      <c r="F29" s="82">
        <v>0</v>
      </c>
      <c r="G29" s="82">
        <v>1</v>
      </c>
      <c r="H29" s="82">
        <v>3</v>
      </c>
      <c r="I29" s="82">
        <v>1</v>
      </c>
      <c r="J29" s="82">
        <v>1</v>
      </c>
      <c r="K29" s="82">
        <v>2</v>
      </c>
      <c r="L29" s="82">
        <v>0</v>
      </c>
      <c r="M29" s="88">
        <f t="shared" si="1"/>
        <v>9</v>
      </c>
      <c r="N29" s="85">
        <f t="shared" si="2"/>
        <v>0.9</v>
      </c>
      <c r="O29" s="25">
        <f t="shared" si="0"/>
        <v>0.8482563619227144</v>
      </c>
      <c r="P29" s="27"/>
    </row>
    <row r="30" spans="2:16" ht="13.5" customHeight="1">
      <c r="B30" s="13" t="s">
        <v>310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1</v>
      </c>
      <c r="I30" s="82">
        <v>1</v>
      </c>
      <c r="J30" s="82">
        <v>1</v>
      </c>
      <c r="K30" s="82">
        <v>0</v>
      </c>
      <c r="L30" s="82">
        <v>0</v>
      </c>
      <c r="M30" s="88">
        <f t="shared" si="1"/>
        <v>3</v>
      </c>
      <c r="N30" s="85">
        <f t="shared" si="2"/>
        <v>0.3</v>
      </c>
      <c r="O30" s="25">
        <f t="shared" si="0"/>
        <v>0.2827521206409048</v>
      </c>
      <c r="P30" s="27"/>
    </row>
    <row r="31" spans="2:16" ht="13.5" customHeight="1">
      <c r="B31" s="13" t="s">
        <v>311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8">
        <f t="shared" si="1"/>
        <v>0</v>
      </c>
      <c r="N31" s="85">
        <f t="shared" si="2"/>
        <v>0</v>
      </c>
      <c r="O31" s="25">
        <f t="shared" si="0"/>
        <v>0</v>
      </c>
      <c r="P31" s="27"/>
    </row>
    <row r="32" spans="2:16" ht="13.5" customHeight="1">
      <c r="B32" s="14" t="s">
        <v>312</v>
      </c>
      <c r="C32" s="82">
        <v>0</v>
      </c>
      <c r="D32" s="82">
        <v>0</v>
      </c>
      <c r="E32" s="82">
        <v>0</v>
      </c>
      <c r="F32" s="82">
        <v>1</v>
      </c>
      <c r="G32" s="82">
        <v>0</v>
      </c>
      <c r="H32" s="82">
        <v>0</v>
      </c>
      <c r="I32" s="82">
        <v>0</v>
      </c>
      <c r="J32" s="82">
        <v>1</v>
      </c>
      <c r="K32" s="82">
        <v>0</v>
      </c>
      <c r="L32" s="82">
        <v>0</v>
      </c>
      <c r="M32" s="88">
        <f t="shared" si="1"/>
        <v>2</v>
      </c>
      <c r="N32" s="85">
        <f t="shared" si="2"/>
        <v>0.2</v>
      </c>
      <c r="O32" s="25">
        <f t="shared" si="0"/>
        <v>0.1885014137606032</v>
      </c>
      <c r="P32" s="27"/>
    </row>
    <row r="33" spans="2:16" ht="13.5" customHeight="1">
      <c r="B33" s="14" t="s">
        <v>313</v>
      </c>
      <c r="C33" s="82">
        <v>1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1</v>
      </c>
      <c r="K33" s="82">
        <v>1</v>
      </c>
      <c r="L33" s="82">
        <v>1</v>
      </c>
      <c r="M33" s="88">
        <f t="shared" si="1"/>
        <v>4</v>
      </c>
      <c r="N33" s="85">
        <f t="shared" si="2"/>
        <v>0.4</v>
      </c>
      <c r="O33" s="25">
        <f t="shared" si="0"/>
        <v>0.3770028275212064</v>
      </c>
      <c r="P33" s="27"/>
    </row>
    <row r="34" spans="2:16" ht="13.5" customHeight="1">
      <c r="B34" s="14" t="s">
        <v>314</v>
      </c>
      <c r="C34" s="82">
        <v>1</v>
      </c>
      <c r="D34" s="82">
        <v>14</v>
      </c>
      <c r="E34" s="82">
        <v>4</v>
      </c>
      <c r="F34" s="82">
        <v>15</v>
      </c>
      <c r="G34" s="82">
        <v>5</v>
      </c>
      <c r="H34" s="82">
        <v>11</v>
      </c>
      <c r="I34" s="82">
        <v>10</v>
      </c>
      <c r="J34" s="82">
        <v>7</v>
      </c>
      <c r="K34" s="82">
        <v>15</v>
      </c>
      <c r="L34" s="82">
        <v>8</v>
      </c>
      <c r="M34" s="88">
        <f t="shared" si="1"/>
        <v>90</v>
      </c>
      <c r="N34" s="85">
        <f t="shared" si="2"/>
        <v>9</v>
      </c>
      <c r="O34" s="25">
        <f t="shared" si="0"/>
        <v>8.482563619227145</v>
      </c>
      <c r="P34" s="27"/>
    </row>
    <row r="35" spans="2:16" ht="13.5" customHeight="1">
      <c r="B35" s="14" t="s">
        <v>315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1</v>
      </c>
      <c r="I35" s="82">
        <v>0</v>
      </c>
      <c r="J35" s="82">
        <v>0</v>
      </c>
      <c r="K35" s="82">
        <v>0</v>
      </c>
      <c r="L35" s="82">
        <v>0</v>
      </c>
      <c r="M35" s="88">
        <f t="shared" si="1"/>
        <v>1</v>
      </c>
      <c r="N35" s="85">
        <f t="shared" si="2"/>
        <v>0.1</v>
      </c>
      <c r="O35" s="25">
        <f t="shared" si="0"/>
        <v>0.0942507068803016</v>
      </c>
      <c r="P35" s="27"/>
    </row>
    <row r="36" spans="2:16" ht="13.5" customHeight="1">
      <c r="B36" s="14" t="s">
        <v>316</v>
      </c>
      <c r="C36" s="82">
        <v>0</v>
      </c>
      <c r="D36" s="82">
        <v>2</v>
      </c>
      <c r="E36" s="82">
        <v>2</v>
      </c>
      <c r="F36" s="82">
        <v>0</v>
      </c>
      <c r="G36" s="82">
        <v>2</v>
      </c>
      <c r="H36" s="82">
        <v>1</v>
      </c>
      <c r="I36" s="82">
        <v>0</v>
      </c>
      <c r="J36" s="82">
        <v>1</v>
      </c>
      <c r="K36" s="82">
        <v>0</v>
      </c>
      <c r="L36" s="82">
        <v>0</v>
      </c>
      <c r="M36" s="88">
        <f t="shared" si="1"/>
        <v>8</v>
      </c>
      <c r="N36" s="85">
        <f t="shared" si="2"/>
        <v>0.8</v>
      </c>
      <c r="O36" s="25">
        <f t="shared" si="0"/>
        <v>0.7540056550424128</v>
      </c>
      <c r="P36" s="27"/>
    </row>
    <row r="37" spans="2:16" ht="13.5" customHeight="1">
      <c r="B37" s="14" t="s">
        <v>317</v>
      </c>
      <c r="C37" s="82">
        <v>0</v>
      </c>
      <c r="D37" s="82">
        <v>0</v>
      </c>
      <c r="E37" s="82">
        <v>0</v>
      </c>
      <c r="F37" s="82">
        <v>1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8">
        <f t="shared" si="1"/>
        <v>1</v>
      </c>
      <c r="N37" s="85">
        <f t="shared" si="2"/>
        <v>0.1</v>
      </c>
      <c r="O37" s="25">
        <f t="shared" si="0"/>
        <v>0.0942507068803016</v>
      </c>
      <c r="P37" s="27"/>
    </row>
    <row r="38" spans="2:16" ht="13.5" customHeight="1">
      <c r="B38" s="14" t="s">
        <v>318</v>
      </c>
      <c r="C38" s="82">
        <v>0</v>
      </c>
      <c r="D38" s="82">
        <v>1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8">
        <f t="shared" si="1"/>
        <v>1</v>
      </c>
      <c r="N38" s="85">
        <f t="shared" si="2"/>
        <v>0.1</v>
      </c>
      <c r="O38" s="25">
        <f t="shared" si="0"/>
        <v>0.0942507068803016</v>
      </c>
      <c r="P38" s="27"/>
    </row>
    <row r="39" spans="2:16" ht="13.5" customHeight="1">
      <c r="B39" s="14" t="s">
        <v>319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8">
        <f t="shared" si="1"/>
        <v>0</v>
      </c>
      <c r="N39" s="85">
        <f t="shared" si="2"/>
        <v>0</v>
      </c>
      <c r="O39" s="25">
        <f t="shared" si="0"/>
        <v>0</v>
      </c>
      <c r="P39" s="27"/>
    </row>
    <row r="40" spans="2:16" ht="13.5" customHeight="1">
      <c r="B40" s="14" t="s">
        <v>320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8">
        <f t="shared" si="1"/>
        <v>0</v>
      </c>
      <c r="N40" s="85">
        <f t="shared" si="2"/>
        <v>0</v>
      </c>
      <c r="O40" s="25">
        <f t="shared" si="0"/>
        <v>0</v>
      </c>
      <c r="P40" s="27"/>
    </row>
    <row r="41" spans="2:15" ht="13.5" customHeight="1">
      <c r="B41" s="13" t="s">
        <v>321</v>
      </c>
      <c r="C41" s="82">
        <v>0</v>
      </c>
      <c r="D41" s="82">
        <v>0</v>
      </c>
      <c r="E41" s="82">
        <v>1</v>
      </c>
      <c r="F41" s="82">
        <v>1</v>
      </c>
      <c r="G41" s="82">
        <v>1</v>
      </c>
      <c r="H41" s="82">
        <v>0</v>
      </c>
      <c r="I41" s="82">
        <v>2</v>
      </c>
      <c r="J41" s="82">
        <v>1</v>
      </c>
      <c r="K41" s="82">
        <v>2</v>
      </c>
      <c r="L41" s="82">
        <v>2</v>
      </c>
      <c r="M41" s="88">
        <f t="shared" si="1"/>
        <v>10</v>
      </c>
      <c r="N41" s="85">
        <f t="shared" si="2"/>
        <v>1</v>
      </c>
      <c r="O41" s="25">
        <f aca="true" t="shared" si="3" ref="O41:O65">M41/M$65*100</f>
        <v>0.9425070688030159</v>
      </c>
    </row>
    <row r="42" spans="2:15" ht="13.5" customHeight="1">
      <c r="B42" s="13" t="s">
        <v>41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8">
        <f t="shared" si="1"/>
        <v>0</v>
      </c>
      <c r="N42" s="85">
        <f t="shared" si="2"/>
        <v>0</v>
      </c>
      <c r="O42" s="25">
        <f t="shared" si="3"/>
        <v>0</v>
      </c>
    </row>
    <row r="43" spans="2:15" ht="13.5" customHeight="1">
      <c r="B43" s="13" t="s">
        <v>322</v>
      </c>
      <c r="C43" s="82">
        <v>2</v>
      </c>
      <c r="D43" s="82">
        <v>2</v>
      </c>
      <c r="E43" s="82">
        <v>1</v>
      </c>
      <c r="F43" s="82">
        <v>7</v>
      </c>
      <c r="G43" s="82">
        <v>2</v>
      </c>
      <c r="H43" s="82">
        <v>3</v>
      </c>
      <c r="I43" s="82">
        <v>1</v>
      </c>
      <c r="J43" s="82">
        <v>0</v>
      </c>
      <c r="K43" s="82">
        <v>1</v>
      </c>
      <c r="L43" s="82">
        <v>1</v>
      </c>
      <c r="M43" s="88">
        <f t="shared" si="1"/>
        <v>20</v>
      </c>
      <c r="N43" s="85">
        <f t="shared" si="2"/>
        <v>2</v>
      </c>
      <c r="O43" s="25">
        <f t="shared" si="3"/>
        <v>1.8850141376060319</v>
      </c>
    </row>
    <row r="44" spans="2:15" ht="13.5" customHeight="1">
      <c r="B44" s="13" t="s">
        <v>323</v>
      </c>
      <c r="C44" s="82">
        <v>0</v>
      </c>
      <c r="D44" s="82">
        <v>0</v>
      </c>
      <c r="E44" s="82">
        <v>1</v>
      </c>
      <c r="F44" s="82">
        <v>0</v>
      </c>
      <c r="G44" s="82">
        <v>1</v>
      </c>
      <c r="H44" s="82">
        <v>0</v>
      </c>
      <c r="I44" s="82">
        <v>0</v>
      </c>
      <c r="J44" s="82">
        <v>0</v>
      </c>
      <c r="K44" s="82">
        <v>0</v>
      </c>
      <c r="L44" s="82">
        <v>1</v>
      </c>
      <c r="M44" s="88">
        <f t="shared" si="1"/>
        <v>3</v>
      </c>
      <c r="N44" s="85">
        <f t="shared" si="2"/>
        <v>0.3</v>
      </c>
      <c r="O44" s="25">
        <f t="shared" si="3"/>
        <v>0.2827521206409048</v>
      </c>
    </row>
    <row r="45" spans="2:15" ht="13.5" customHeight="1">
      <c r="B45" s="14" t="s">
        <v>324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8">
        <f t="shared" si="1"/>
        <v>0</v>
      </c>
      <c r="N45" s="85">
        <f t="shared" si="2"/>
        <v>0</v>
      </c>
      <c r="O45" s="25">
        <f t="shared" si="3"/>
        <v>0</v>
      </c>
    </row>
    <row r="46" spans="2:15" ht="13.5" customHeight="1">
      <c r="B46" s="14" t="s">
        <v>325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8">
        <f t="shared" si="1"/>
        <v>0</v>
      </c>
      <c r="N46" s="85">
        <f t="shared" si="2"/>
        <v>0</v>
      </c>
      <c r="O46" s="25">
        <f t="shared" si="3"/>
        <v>0</v>
      </c>
    </row>
    <row r="47" spans="2:15" ht="13.5" customHeight="1">
      <c r="B47" s="14" t="s">
        <v>326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8">
        <f t="shared" si="1"/>
        <v>0</v>
      </c>
      <c r="N47" s="85">
        <f t="shared" si="2"/>
        <v>0</v>
      </c>
      <c r="O47" s="25">
        <f t="shared" si="3"/>
        <v>0</v>
      </c>
    </row>
    <row r="48" spans="2:15" ht="13.5" customHeight="1">
      <c r="B48" s="14" t="s">
        <v>327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8">
        <f t="shared" si="1"/>
        <v>0</v>
      </c>
      <c r="N48" s="85">
        <f t="shared" si="2"/>
        <v>0</v>
      </c>
      <c r="O48" s="25">
        <f t="shared" si="3"/>
        <v>0</v>
      </c>
    </row>
    <row r="49" spans="2:15" ht="13.5" customHeight="1">
      <c r="B49" s="14" t="s">
        <v>328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8">
        <f t="shared" si="1"/>
        <v>0</v>
      </c>
      <c r="N49" s="85">
        <f t="shared" si="2"/>
        <v>0</v>
      </c>
      <c r="O49" s="25">
        <f t="shared" si="3"/>
        <v>0</v>
      </c>
    </row>
    <row r="50" spans="2:15" ht="13.5" customHeight="1">
      <c r="B50" s="14" t="s">
        <v>329</v>
      </c>
      <c r="C50" s="82">
        <v>0</v>
      </c>
      <c r="D50" s="82">
        <v>0</v>
      </c>
      <c r="E50" s="82">
        <v>1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8">
        <f t="shared" si="1"/>
        <v>1</v>
      </c>
      <c r="N50" s="85">
        <f t="shared" si="2"/>
        <v>0.1</v>
      </c>
      <c r="O50" s="25">
        <f t="shared" si="3"/>
        <v>0.0942507068803016</v>
      </c>
    </row>
    <row r="51" spans="2:15" ht="13.5" customHeight="1">
      <c r="B51" s="14" t="s">
        <v>330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8">
        <f t="shared" si="1"/>
        <v>0</v>
      </c>
      <c r="N51" s="85">
        <f t="shared" si="2"/>
        <v>0</v>
      </c>
      <c r="O51" s="25">
        <f t="shared" si="3"/>
        <v>0</v>
      </c>
    </row>
    <row r="52" spans="2:15" ht="13.5" customHeight="1">
      <c r="B52" s="14" t="s">
        <v>331</v>
      </c>
      <c r="C52" s="82">
        <v>0</v>
      </c>
      <c r="D52" s="82">
        <v>1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1</v>
      </c>
      <c r="K52" s="82">
        <v>1</v>
      </c>
      <c r="L52" s="82">
        <v>0</v>
      </c>
      <c r="M52" s="88">
        <f t="shared" si="1"/>
        <v>3</v>
      </c>
      <c r="N52" s="85">
        <f t="shared" si="2"/>
        <v>0.3</v>
      </c>
      <c r="O52" s="25">
        <f t="shared" si="3"/>
        <v>0.2827521206409048</v>
      </c>
    </row>
    <row r="53" spans="2:15" ht="13.5" customHeight="1">
      <c r="B53" s="14" t="s">
        <v>332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2</v>
      </c>
      <c r="I53" s="82">
        <v>1</v>
      </c>
      <c r="J53" s="82">
        <v>0</v>
      </c>
      <c r="K53" s="82">
        <v>0</v>
      </c>
      <c r="L53" s="82">
        <v>0</v>
      </c>
      <c r="M53" s="88">
        <f t="shared" si="1"/>
        <v>3</v>
      </c>
      <c r="N53" s="85">
        <f t="shared" si="2"/>
        <v>0.3</v>
      </c>
      <c r="O53" s="25">
        <f t="shared" si="3"/>
        <v>0.2827521206409048</v>
      </c>
    </row>
    <row r="54" spans="2:15" ht="13.5" customHeight="1">
      <c r="B54" s="14" t="s">
        <v>333</v>
      </c>
      <c r="C54" s="82">
        <v>0</v>
      </c>
      <c r="D54" s="82">
        <v>0</v>
      </c>
      <c r="E54" s="82">
        <v>0</v>
      </c>
      <c r="F54" s="82">
        <v>1</v>
      </c>
      <c r="G54" s="82">
        <v>0</v>
      </c>
      <c r="H54" s="82">
        <v>0</v>
      </c>
      <c r="I54" s="82">
        <v>0</v>
      </c>
      <c r="J54" s="82">
        <v>0</v>
      </c>
      <c r="K54" s="82">
        <v>1</v>
      </c>
      <c r="L54" s="82">
        <v>0</v>
      </c>
      <c r="M54" s="88">
        <f t="shared" si="1"/>
        <v>2</v>
      </c>
      <c r="N54" s="85">
        <f t="shared" si="2"/>
        <v>0.2</v>
      </c>
      <c r="O54" s="25">
        <f t="shared" si="3"/>
        <v>0.1885014137606032</v>
      </c>
    </row>
    <row r="55" spans="2:15" ht="13.5" customHeight="1">
      <c r="B55" s="14" t="s">
        <v>334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8">
        <f t="shared" si="1"/>
        <v>0</v>
      </c>
      <c r="N55" s="85">
        <f t="shared" si="2"/>
        <v>0</v>
      </c>
      <c r="O55" s="25">
        <f t="shared" si="3"/>
        <v>0</v>
      </c>
    </row>
    <row r="56" spans="2:15" ht="13.5" customHeight="1">
      <c r="B56" s="14" t="s">
        <v>335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8">
        <f t="shared" si="1"/>
        <v>0</v>
      </c>
      <c r="N56" s="85">
        <f t="shared" si="2"/>
        <v>0</v>
      </c>
      <c r="O56" s="25">
        <f t="shared" si="3"/>
        <v>0</v>
      </c>
    </row>
    <row r="57" spans="2:15" ht="13.5" customHeight="1">
      <c r="B57" s="13" t="s">
        <v>336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8">
        <f t="shared" si="1"/>
        <v>0</v>
      </c>
      <c r="N57" s="85">
        <f t="shared" si="2"/>
        <v>0</v>
      </c>
      <c r="O57" s="25">
        <f t="shared" si="3"/>
        <v>0</v>
      </c>
    </row>
    <row r="58" spans="2:15" ht="13.5" customHeight="1">
      <c r="B58" s="14" t="s">
        <v>337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8">
        <f t="shared" si="1"/>
        <v>0</v>
      </c>
      <c r="N58" s="85">
        <f t="shared" si="2"/>
        <v>0</v>
      </c>
      <c r="O58" s="25">
        <f t="shared" si="3"/>
        <v>0</v>
      </c>
    </row>
    <row r="59" spans="2:15" ht="13.5" customHeight="1">
      <c r="B59" s="14" t="s">
        <v>387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1</v>
      </c>
      <c r="M59" s="88">
        <f t="shared" si="1"/>
        <v>1</v>
      </c>
      <c r="N59" s="85">
        <f t="shared" si="2"/>
        <v>0.1</v>
      </c>
      <c r="O59" s="25">
        <f t="shared" si="3"/>
        <v>0.0942507068803016</v>
      </c>
    </row>
    <row r="60" spans="2:15" ht="13.5" customHeight="1">
      <c r="B60" s="14" t="s">
        <v>388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8">
        <f t="shared" si="1"/>
        <v>0</v>
      </c>
      <c r="N60" s="85">
        <f t="shared" si="2"/>
        <v>0</v>
      </c>
      <c r="O60" s="25">
        <f t="shared" si="3"/>
        <v>0</v>
      </c>
    </row>
    <row r="61" spans="2:15" ht="13.5" customHeight="1">
      <c r="B61" s="14" t="s">
        <v>389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8">
        <f t="shared" si="1"/>
        <v>0</v>
      </c>
      <c r="N61" s="85">
        <f t="shared" si="2"/>
        <v>0</v>
      </c>
      <c r="O61" s="25">
        <f t="shared" si="3"/>
        <v>0</v>
      </c>
    </row>
    <row r="62" spans="2:15" ht="13.5" customHeight="1">
      <c r="B62" s="14" t="s">
        <v>390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8">
        <f t="shared" si="1"/>
        <v>0</v>
      </c>
      <c r="N62" s="85">
        <f t="shared" si="2"/>
        <v>0</v>
      </c>
      <c r="O62" s="25">
        <f t="shared" si="3"/>
        <v>0</v>
      </c>
    </row>
    <row r="63" spans="2:15" ht="13.5" customHeight="1">
      <c r="B63" s="14" t="s">
        <v>391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8">
        <f t="shared" si="1"/>
        <v>0</v>
      </c>
      <c r="N63" s="85">
        <f t="shared" si="2"/>
        <v>0</v>
      </c>
      <c r="O63" s="25">
        <f t="shared" si="3"/>
        <v>0</v>
      </c>
    </row>
    <row r="64" spans="2:15" ht="13.5" customHeight="1" thickBot="1">
      <c r="B64" s="14" t="s">
        <v>91</v>
      </c>
      <c r="C64" s="82">
        <v>63</v>
      </c>
      <c r="D64" s="82">
        <v>81</v>
      </c>
      <c r="E64" s="82">
        <v>65</v>
      </c>
      <c r="F64" s="82">
        <v>75</v>
      </c>
      <c r="G64" s="82">
        <v>66</v>
      </c>
      <c r="H64" s="183">
        <v>58</v>
      </c>
      <c r="I64" s="183">
        <v>62</v>
      </c>
      <c r="J64" s="183">
        <v>47</v>
      </c>
      <c r="K64" s="183">
        <v>58</v>
      </c>
      <c r="L64" s="183">
        <v>58</v>
      </c>
      <c r="M64" s="147">
        <f t="shared" si="1"/>
        <v>633</v>
      </c>
      <c r="N64" s="148">
        <f t="shared" si="2"/>
        <v>63.3</v>
      </c>
      <c r="O64" s="25">
        <f t="shared" si="3"/>
        <v>59.66069745523092</v>
      </c>
    </row>
    <row r="65" spans="2:15" ht="13.5" customHeight="1" thickBot="1">
      <c r="B65" s="76" t="s">
        <v>223</v>
      </c>
      <c r="C65" s="86">
        <f aca="true" t="shared" si="4" ref="C65:L65">SUM(C9:C64)</f>
        <v>86</v>
      </c>
      <c r="D65" s="87">
        <f t="shared" si="4"/>
        <v>122</v>
      </c>
      <c r="E65" s="87">
        <f t="shared" si="4"/>
        <v>105</v>
      </c>
      <c r="F65" s="87">
        <f t="shared" si="4"/>
        <v>122</v>
      </c>
      <c r="G65" s="87">
        <f t="shared" si="4"/>
        <v>114</v>
      </c>
      <c r="H65" s="87">
        <f t="shared" si="4"/>
        <v>115</v>
      </c>
      <c r="I65" s="87">
        <f t="shared" si="4"/>
        <v>105</v>
      </c>
      <c r="J65" s="87">
        <f t="shared" si="4"/>
        <v>85</v>
      </c>
      <c r="K65" s="87">
        <f t="shared" si="4"/>
        <v>101</v>
      </c>
      <c r="L65" s="87">
        <f t="shared" si="4"/>
        <v>106</v>
      </c>
      <c r="M65" s="87">
        <f t="shared" si="1"/>
        <v>1061</v>
      </c>
      <c r="N65" s="87">
        <f t="shared" si="2"/>
        <v>106.1</v>
      </c>
      <c r="O65" s="26">
        <f t="shared" si="3"/>
        <v>100</v>
      </c>
    </row>
    <row r="66" spans="2:15" ht="13.5" customHeight="1" thickTop="1">
      <c r="B66" s="135" t="s">
        <v>198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7"/>
    </row>
    <row r="67" spans="2:15" ht="13.5" customHeight="1">
      <c r="B67" s="176" t="s">
        <v>422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7"/>
    </row>
    <row r="68" spans="2:15" ht="13.5" customHeight="1">
      <c r="B68" s="135" t="s">
        <v>405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7"/>
    </row>
    <row r="69" spans="2:15" ht="13.5" customHeight="1">
      <c r="B69" s="7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77"/>
    </row>
    <row r="70" spans="2:15" ht="13.5" customHeight="1">
      <c r="B70" s="7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77"/>
    </row>
    <row r="71" spans="2:15" ht="13.5" customHeight="1">
      <c r="B71" s="7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77"/>
    </row>
    <row r="72" spans="2:15" ht="13.5" customHeight="1">
      <c r="B72" s="7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77"/>
    </row>
    <row r="73" spans="2:15" ht="13.5" customHeight="1">
      <c r="B73" s="7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77"/>
    </row>
    <row r="74" spans="2:15" ht="13.5" customHeight="1">
      <c r="B74" s="7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77"/>
    </row>
    <row r="75" spans="2:15" ht="13.5" customHeight="1">
      <c r="B75" s="7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77"/>
    </row>
    <row r="76" spans="2:15" ht="13.5" customHeight="1">
      <c r="B76" s="7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77"/>
    </row>
    <row r="77" spans="2:15" ht="13.5" customHeight="1">
      <c r="B77" s="7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77"/>
    </row>
    <row r="78" spans="2:15" ht="13.5" customHeight="1">
      <c r="B78" s="7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77"/>
    </row>
    <row r="79" spans="2:15" ht="13.5" customHeight="1">
      <c r="B79" s="7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77"/>
    </row>
    <row r="80" spans="2:15" ht="13.5" customHeight="1">
      <c r="B80" s="7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77"/>
    </row>
    <row r="81" spans="2:15" ht="13.5" customHeight="1">
      <c r="B81" s="7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77"/>
    </row>
    <row r="82" spans="2:15" ht="13.5" customHeight="1">
      <c r="B82" s="7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77"/>
    </row>
    <row r="83" spans="2:15" ht="13.5" customHeight="1">
      <c r="B83" s="7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77"/>
    </row>
    <row r="84" spans="2:15" ht="13.5" customHeight="1">
      <c r="B84" s="7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77"/>
    </row>
    <row r="85" spans="2:15" ht="13.5" customHeight="1">
      <c r="B85" s="7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77"/>
    </row>
    <row r="86" spans="2:15" ht="13.5" customHeight="1">
      <c r="B86" s="7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77"/>
    </row>
    <row r="87" ht="13.5" customHeight="1"/>
    <row r="88" ht="13.5" customHeight="1">
      <c r="B88" s="10"/>
    </row>
  </sheetData>
  <printOptions horizontalCentered="1"/>
  <pageMargins left="0" right="0" top="0" bottom="0" header="0" footer="0"/>
  <pageSetup horizontalDpi="300" verticalDpi="3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88"/>
  <sheetViews>
    <sheetView zoomScale="75" zoomScaleNormal="75" workbookViewId="0" topLeftCell="A1">
      <selection activeCell="C8" sqref="C8:L8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13" width="10.7109375" style="0" customWidth="1"/>
    <col min="14" max="14" width="10.57421875" style="16" customWidth="1"/>
    <col min="15" max="15" width="10.7109375" style="0" customWidth="1"/>
    <col min="16" max="16" width="1.28515625" style="0" customWidth="1"/>
  </cols>
  <sheetData>
    <row r="1" ht="13.5" customHeight="1">
      <c r="B1" s="1" t="s">
        <v>0</v>
      </c>
    </row>
    <row r="2" spans="2:14" ht="13.5" customHeight="1">
      <c r="B2" s="1" t="s">
        <v>1</v>
      </c>
      <c r="N2" s="140" t="s">
        <v>419</v>
      </c>
    </row>
    <row r="3" ht="13.5" customHeight="1">
      <c r="B3" s="1" t="s">
        <v>2</v>
      </c>
    </row>
    <row r="4" ht="13.5" customHeight="1">
      <c r="B4" s="1"/>
    </row>
    <row r="5" spans="2:15" ht="18.75" customHeight="1">
      <c r="B5" s="9" t="str">
        <f>acc1!B5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70" t="s">
        <v>339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3.5" customHeight="1" thickBot="1" thickTop="1">
      <c r="B7" s="79"/>
      <c r="C7" s="5" t="str">
        <f>acc1!C7</f>
        <v>Frederick County Pedestrian On Foot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07"/>
      <c r="P7" s="7"/>
    </row>
    <row r="8" spans="2:16" ht="13.5" customHeight="1" thickBot="1">
      <c r="B8" s="3" t="s">
        <v>338</v>
      </c>
      <c r="C8" s="15">
        <v>1994</v>
      </c>
      <c r="D8" s="4">
        <v>1995</v>
      </c>
      <c r="E8" s="4">
        <v>1996</v>
      </c>
      <c r="F8" s="4">
        <v>1997</v>
      </c>
      <c r="G8" s="4">
        <v>1998</v>
      </c>
      <c r="H8" s="4">
        <v>1999</v>
      </c>
      <c r="I8" s="4">
        <v>2000</v>
      </c>
      <c r="J8" s="4">
        <v>2001</v>
      </c>
      <c r="K8" s="4">
        <v>2002</v>
      </c>
      <c r="L8" s="4">
        <v>2003</v>
      </c>
      <c r="M8" s="4" t="s">
        <v>5</v>
      </c>
      <c r="N8" s="19" t="s">
        <v>6</v>
      </c>
      <c r="O8" s="108" t="s">
        <v>7</v>
      </c>
      <c r="P8" s="7"/>
    </row>
    <row r="9" spans="2:16" ht="13.5" customHeight="1">
      <c r="B9" s="14" t="s">
        <v>289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8">
        <f>SUM(C9:L9)</f>
        <v>0</v>
      </c>
      <c r="N9" s="85">
        <f>M9/10</f>
        <v>0</v>
      </c>
      <c r="O9" s="116">
        <f aca="true" t="shared" si="0" ref="O9:O40">M9/M$65*100</f>
        <v>0</v>
      </c>
      <c r="P9" s="7"/>
    </row>
    <row r="10" spans="2:16" ht="13.5" customHeight="1">
      <c r="B10" s="14" t="s">
        <v>290</v>
      </c>
      <c r="C10" s="82">
        <v>0</v>
      </c>
      <c r="D10" s="82">
        <v>1</v>
      </c>
      <c r="E10" s="82">
        <v>0</v>
      </c>
      <c r="F10" s="82">
        <v>1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8">
        <f aca="true" t="shared" si="1" ref="M10:M65">SUM(C10:L10)</f>
        <v>2</v>
      </c>
      <c r="N10" s="85">
        <f aca="true" t="shared" si="2" ref="N10:N65">M10/10</f>
        <v>0.2</v>
      </c>
      <c r="O10" s="116">
        <f t="shared" si="0"/>
        <v>0.1885014137606032</v>
      </c>
      <c r="P10" s="7"/>
    </row>
    <row r="11" spans="2:16" ht="13.5" customHeight="1">
      <c r="B11" s="14" t="s">
        <v>291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8">
        <f t="shared" si="1"/>
        <v>0</v>
      </c>
      <c r="N11" s="85">
        <f t="shared" si="2"/>
        <v>0</v>
      </c>
      <c r="O11" s="116">
        <f t="shared" si="0"/>
        <v>0</v>
      </c>
      <c r="P11" s="7"/>
    </row>
    <row r="12" spans="2:16" ht="13.5" customHeight="1">
      <c r="B12" s="14" t="s">
        <v>292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8">
        <f t="shared" si="1"/>
        <v>0</v>
      </c>
      <c r="N12" s="85">
        <f t="shared" si="2"/>
        <v>0</v>
      </c>
      <c r="O12" s="116">
        <f t="shared" si="0"/>
        <v>0</v>
      </c>
      <c r="P12" s="7"/>
    </row>
    <row r="13" spans="2:16" ht="13.5" customHeight="1">
      <c r="B13" s="14" t="s">
        <v>293</v>
      </c>
      <c r="C13" s="82">
        <v>0</v>
      </c>
      <c r="D13" s="82">
        <v>1</v>
      </c>
      <c r="E13" s="82">
        <v>0</v>
      </c>
      <c r="F13" s="82">
        <v>0</v>
      </c>
      <c r="G13" s="82">
        <v>0</v>
      </c>
      <c r="H13" s="82">
        <v>0</v>
      </c>
      <c r="I13" s="82">
        <v>1</v>
      </c>
      <c r="J13" s="82">
        <v>0</v>
      </c>
      <c r="K13" s="82">
        <v>0</v>
      </c>
      <c r="L13" s="82">
        <v>0</v>
      </c>
      <c r="M13" s="88">
        <f t="shared" si="1"/>
        <v>2</v>
      </c>
      <c r="N13" s="85">
        <f t="shared" si="2"/>
        <v>0.2</v>
      </c>
      <c r="O13" s="116">
        <f t="shared" si="0"/>
        <v>0.1885014137606032</v>
      </c>
      <c r="P13" s="7"/>
    </row>
    <row r="14" spans="2:16" ht="13.5" customHeight="1">
      <c r="B14" s="13" t="s">
        <v>294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8">
        <f t="shared" si="1"/>
        <v>0</v>
      </c>
      <c r="N14" s="85">
        <f t="shared" si="2"/>
        <v>0</v>
      </c>
      <c r="O14" s="116">
        <f t="shared" si="0"/>
        <v>0</v>
      </c>
      <c r="P14" s="7"/>
    </row>
    <row r="15" spans="2:16" ht="13.5" customHeight="1">
      <c r="B15" s="14" t="s">
        <v>295</v>
      </c>
      <c r="C15" s="82">
        <v>1</v>
      </c>
      <c r="D15" s="82">
        <v>7</v>
      </c>
      <c r="E15" s="82">
        <v>1</v>
      </c>
      <c r="F15" s="82">
        <v>4</v>
      </c>
      <c r="G15" s="82">
        <v>5</v>
      </c>
      <c r="H15" s="82">
        <v>9</v>
      </c>
      <c r="I15" s="82">
        <v>2</v>
      </c>
      <c r="J15" s="82">
        <v>3</v>
      </c>
      <c r="K15" s="82">
        <v>4</v>
      </c>
      <c r="L15" s="82">
        <v>6</v>
      </c>
      <c r="M15" s="88">
        <f t="shared" si="1"/>
        <v>42</v>
      </c>
      <c r="N15" s="85">
        <f t="shared" si="2"/>
        <v>4.2</v>
      </c>
      <c r="O15" s="116">
        <f t="shared" si="0"/>
        <v>3.9585296889726673</v>
      </c>
      <c r="P15" s="7"/>
    </row>
    <row r="16" spans="2:16" ht="13.5" customHeight="1">
      <c r="B16" s="14" t="s">
        <v>296</v>
      </c>
      <c r="C16" s="82">
        <v>0</v>
      </c>
      <c r="D16" s="82">
        <v>0</v>
      </c>
      <c r="E16" s="82">
        <v>0</v>
      </c>
      <c r="F16" s="82">
        <v>0</v>
      </c>
      <c r="G16" s="82">
        <v>2</v>
      </c>
      <c r="H16" s="82">
        <v>0</v>
      </c>
      <c r="I16" s="82">
        <v>1</v>
      </c>
      <c r="J16" s="82">
        <v>0</v>
      </c>
      <c r="K16" s="82">
        <v>1</v>
      </c>
      <c r="L16" s="82">
        <v>0</v>
      </c>
      <c r="M16" s="88">
        <f t="shared" si="1"/>
        <v>4</v>
      </c>
      <c r="N16" s="85">
        <f t="shared" si="2"/>
        <v>0.4</v>
      </c>
      <c r="O16" s="116">
        <f t="shared" si="0"/>
        <v>0.3770028275212064</v>
      </c>
      <c r="P16" s="7"/>
    </row>
    <row r="17" spans="2:16" ht="13.5" customHeight="1">
      <c r="B17" s="14" t="s">
        <v>297</v>
      </c>
      <c r="C17" s="82">
        <v>0</v>
      </c>
      <c r="D17" s="82">
        <v>2</v>
      </c>
      <c r="E17" s="82">
        <v>3</v>
      </c>
      <c r="F17" s="82">
        <v>4</v>
      </c>
      <c r="G17" s="82">
        <v>6</v>
      </c>
      <c r="H17" s="82">
        <v>1</v>
      </c>
      <c r="I17" s="82">
        <v>2</v>
      </c>
      <c r="J17" s="82">
        <v>3</v>
      </c>
      <c r="K17" s="82">
        <v>4</v>
      </c>
      <c r="L17" s="82">
        <v>2</v>
      </c>
      <c r="M17" s="88">
        <f t="shared" si="1"/>
        <v>27</v>
      </c>
      <c r="N17" s="85">
        <f t="shared" si="2"/>
        <v>2.7</v>
      </c>
      <c r="O17" s="116">
        <f t="shared" si="0"/>
        <v>2.5447690857681433</v>
      </c>
      <c r="P17" s="7"/>
    </row>
    <row r="18" spans="2:16" ht="13.5" customHeight="1">
      <c r="B18" s="14" t="s">
        <v>298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8">
        <f t="shared" si="1"/>
        <v>0</v>
      </c>
      <c r="N18" s="85">
        <f t="shared" si="2"/>
        <v>0</v>
      </c>
      <c r="O18" s="116">
        <f t="shared" si="0"/>
        <v>0</v>
      </c>
      <c r="P18" s="7"/>
    </row>
    <row r="19" spans="2:16" ht="13.5" customHeight="1">
      <c r="B19" s="14" t="s">
        <v>299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1</v>
      </c>
      <c r="J19" s="82">
        <v>0</v>
      </c>
      <c r="K19" s="82">
        <v>0</v>
      </c>
      <c r="L19" s="82">
        <v>0</v>
      </c>
      <c r="M19" s="88">
        <f t="shared" si="1"/>
        <v>1</v>
      </c>
      <c r="N19" s="85">
        <f t="shared" si="2"/>
        <v>0.1</v>
      </c>
      <c r="O19" s="116">
        <f t="shared" si="0"/>
        <v>0.0942507068803016</v>
      </c>
      <c r="P19" s="7"/>
    </row>
    <row r="20" spans="2:16" ht="13.5" customHeight="1">
      <c r="B20" s="14" t="s">
        <v>300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1</v>
      </c>
      <c r="L20" s="82">
        <v>0</v>
      </c>
      <c r="M20" s="88">
        <f t="shared" si="1"/>
        <v>1</v>
      </c>
      <c r="N20" s="85">
        <f t="shared" si="2"/>
        <v>0.1</v>
      </c>
      <c r="O20" s="116">
        <f t="shared" si="0"/>
        <v>0.0942507068803016</v>
      </c>
      <c r="P20" s="7"/>
    </row>
    <row r="21" spans="2:16" ht="13.5" customHeight="1">
      <c r="B21" s="13" t="s">
        <v>301</v>
      </c>
      <c r="C21" s="82">
        <v>0</v>
      </c>
      <c r="D21" s="82">
        <v>0</v>
      </c>
      <c r="E21" s="82">
        <v>1</v>
      </c>
      <c r="F21" s="82">
        <v>0</v>
      </c>
      <c r="G21" s="82">
        <v>0</v>
      </c>
      <c r="H21" s="82">
        <v>1</v>
      </c>
      <c r="I21" s="82">
        <v>1</v>
      </c>
      <c r="J21" s="82">
        <v>0</v>
      </c>
      <c r="K21" s="82">
        <v>0</v>
      </c>
      <c r="L21" s="82">
        <v>0</v>
      </c>
      <c r="M21" s="88">
        <f t="shared" si="1"/>
        <v>3</v>
      </c>
      <c r="N21" s="85">
        <f t="shared" si="2"/>
        <v>0.3</v>
      </c>
      <c r="O21" s="116">
        <f t="shared" si="0"/>
        <v>0.2827521206409048</v>
      </c>
      <c r="P21" s="7"/>
    </row>
    <row r="22" spans="2:16" ht="13.5" customHeight="1">
      <c r="B22" s="14" t="s">
        <v>302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8">
        <f t="shared" si="1"/>
        <v>0</v>
      </c>
      <c r="N22" s="85">
        <f t="shared" si="2"/>
        <v>0</v>
      </c>
      <c r="O22" s="116">
        <f t="shared" si="0"/>
        <v>0</v>
      </c>
      <c r="P22" s="7"/>
    </row>
    <row r="23" spans="2:16" ht="13.5" customHeight="1">
      <c r="B23" s="14" t="s">
        <v>303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8">
        <f t="shared" si="1"/>
        <v>0</v>
      </c>
      <c r="N23" s="85">
        <f t="shared" si="2"/>
        <v>0</v>
      </c>
      <c r="O23" s="116">
        <f t="shared" si="0"/>
        <v>0</v>
      </c>
      <c r="P23" s="7"/>
    </row>
    <row r="24" spans="2:16" ht="13.5" customHeight="1">
      <c r="B24" s="14" t="s">
        <v>304</v>
      </c>
      <c r="C24" s="82">
        <v>0</v>
      </c>
      <c r="D24" s="82">
        <v>1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1</v>
      </c>
      <c r="K24" s="82">
        <v>0</v>
      </c>
      <c r="L24" s="82">
        <v>0</v>
      </c>
      <c r="M24" s="88">
        <f t="shared" si="1"/>
        <v>2</v>
      </c>
      <c r="N24" s="85">
        <f t="shared" si="2"/>
        <v>0.2</v>
      </c>
      <c r="O24" s="116">
        <f t="shared" si="0"/>
        <v>0.1885014137606032</v>
      </c>
      <c r="P24" s="7"/>
    </row>
    <row r="25" spans="2:16" ht="13.5" customHeight="1">
      <c r="B25" s="14" t="s">
        <v>305</v>
      </c>
      <c r="C25" s="82">
        <v>2</v>
      </c>
      <c r="D25" s="82">
        <v>0</v>
      </c>
      <c r="E25" s="82">
        <v>1</v>
      </c>
      <c r="F25" s="82">
        <v>0</v>
      </c>
      <c r="G25" s="82">
        <v>2</v>
      </c>
      <c r="H25" s="82">
        <v>2</v>
      </c>
      <c r="I25" s="82">
        <v>3</v>
      </c>
      <c r="J25" s="82">
        <v>1</v>
      </c>
      <c r="K25" s="82">
        <v>1</v>
      </c>
      <c r="L25" s="82">
        <v>4</v>
      </c>
      <c r="M25" s="88">
        <f t="shared" si="1"/>
        <v>16</v>
      </c>
      <c r="N25" s="85">
        <f t="shared" si="2"/>
        <v>1.6</v>
      </c>
      <c r="O25" s="116">
        <f t="shared" si="0"/>
        <v>1.5080113100848256</v>
      </c>
      <c r="P25" s="7"/>
    </row>
    <row r="26" spans="2:16" ht="13.5" customHeight="1">
      <c r="B26" s="14" t="s">
        <v>306</v>
      </c>
      <c r="C26" s="82">
        <v>0</v>
      </c>
      <c r="D26" s="82">
        <v>0</v>
      </c>
      <c r="E26" s="82">
        <v>0</v>
      </c>
      <c r="F26" s="82">
        <v>0</v>
      </c>
      <c r="G26" s="82">
        <v>1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8">
        <f t="shared" si="1"/>
        <v>1</v>
      </c>
      <c r="N26" s="85">
        <f t="shared" si="2"/>
        <v>0.1</v>
      </c>
      <c r="O26" s="116">
        <f t="shared" si="0"/>
        <v>0.0942507068803016</v>
      </c>
      <c r="P26" s="7"/>
    </row>
    <row r="27" spans="2:16" ht="13.5" customHeight="1">
      <c r="B27" s="14" t="s">
        <v>307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8">
        <f t="shared" si="1"/>
        <v>1</v>
      </c>
      <c r="N27" s="85">
        <f t="shared" si="2"/>
        <v>0.1</v>
      </c>
      <c r="O27" s="116">
        <f t="shared" si="0"/>
        <v>0.0942507068803016</v>
      </c>
      <c r="P27" s="7"/>
    </row>
    <row r="28" spans="2:16" ht="13.5" customHeight="1">
      <c r="B28" s="13" t="s">
        <v>308</v>
      </c>
      <c r="C28" s="82">
        <v>0</v>
      </c>
      <c r="D28" s="82">
        <v>0</v>
      </c>
      <c r="E28" s="82">
        <v>0</v>
      </c>
      <c r="F28" s="82">
        <v>1</v>
      </c>
      <c r="G28" s="82">
        <v>0</v>
      </c>
      <c r="H28" s="82">
        <v>1</v>
      </c>
      <c r="I28" s="82">
        <v>0</v>
      </c>
      <c r="J28" s="82">
        <v>1</v>
      </c>
      <c r="K28" s="82">
        <v>0</v>
      </c>
      <c r="L28" s="82">
        <v>0</v>
      </c>
      <c r="M28" s="88">
        <f t="shared" si="1"/>
        <v>3</v>
      </c>
      <c r="N28" s="85">
        <f t="shared" si="2"/>
        <v>0.3</v>
      </c>
      <c r="O28" s="116">
        <f t="shared" si="0"/>
        <v>0.2827521206409048</v>
      </c>
      <c r="P28" s="7"/>
    </row>
    <row r="29" spans="2:16" ht="13.5" customHeight="1">
      <c r="B29" s="13" t="s">
        <v>309</v>
      </c>
      <c r="C29" s="82">
        <v>1</v>
      </c>
      <c r="D29" s="82">
        <v>1</v>
      </c>
      <c r="E29" s="82">
        <v>1</v>
      </c>
      <c r="F29" s="82">
        <v>2</v>
      </c>
      <c r="G29" s="82">
        <v>2</v>
      </c>
      <c r="H29" s="82">
        <v>2</v>
      </c>
      <c r="I29" s="82">
        <v>0</v>
      </c>
      <c r="J29" s="82">
        <v>4</v>
      </c>
      <c r="K29" s="82">
        <v>0</v>
      </c>
      <c r="L29" s="82">
        <v>5</v>
      </c>
      <c r="M29" s="88">
        <f t="shared" si="1"/>
        <v>18</v>
      </c>
      <c r="N29" s="85">
        <f t="shared" si="2"/>
        <v>1.8</v>
      </c>
      <c r="O29" s="116">
        <f t="shared" si="0"/>
        <v>1.6965127238454287</v>
      </c>
      <c r="P29" s="7"/>
    </row>
    <row r="30" spans="2:16" ht="13.5" customHeight="1">
      <c r="B30" s="13" t="s">
        <v>310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8">
        <f t="shared" si="1"/>
        <v>0</v>
      </c>
      <c r="N30" s="85">
        <f t="shared" si="2"/>
        <v>0</v>
      </c>
      <c r="O30" s="116">
        <f t="shared" si="0"/>
        <v>0</v>
      </c>
      <c r="P30" s="7"/>
    </row>
    <row r="31" spans="2:16" ht="13.5" customHeight="1">
      <c r="B31" s="13" t="s">
        <v>311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8">
        <f t="shared" si="1"/>
        <v>0</v>
      </c>
      <c r="N31" s="85">
        <f t="shared" si="2"/>
        <v>0</v>
      </c>
      <c r="O31" s="116">
        <f t="shared" si="0"/>
        <v>0</v>
      </c>
      <c r="P31" s="7"/>
    </row>
    <row r="32" spans="2:16" ht="13.5" customHeight="1">
      <c r="B32" s="14" t="s">
        <v>312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8">
        <f t="shared" si="1"/>
        <v>0</v>
      </c>
      <c r="N32" s="85">
        <f t="shared" si="2"/>
        <v>0</v>
      </c>
      <c r="O32" s="116">
        <f t="shared" si="0"/>
        <v>0</v>
      </c>
      <c r="P32" s="7"/>
    </row>
    <row r="33" spans="2:16" ht="13.5" customHeight="1">
      <c r="B33" s="14" t="s">
        <v>313</v>
      </c>
      <c r="C33" s="82">
        <v>0</v>
      </c>
      <c r="D33" s="82">
        <v>0</v>
      </c>
      <c r="E33" s="82">
        <v>0</v>
      </c>
      <c r="F33" s="82">
        <v>0</v>
      </c>
      <c r="G33" s="82">
        <v>1</v>
      </c>
      <c r="H33" s="82">
        <v>0</v>
      </c>
      <c r="I33" s="82">
        <v>0</v>
      </c>
      <c r="J33" s="82">
        <v>0</v>
      </c>
      <c r="K33" s="82">
        <v>0</v>
      </c>
      <c r="L33" s="82">
        <v>1</v>
      </c>
      <c r="M33" s="88">
        <f t="shared" si="1"/>
        <v>2</v>
      </c>
      <c r="N33" s="85">
        <f t="shared" si="2"/>
        <v>0.2</v>
      </c>
      <c r="O33" s="116">
        <f t="shared" si="0"/>
        <v>0.1885014137606032</v>
      </c>
      <c r="P33" s="7"/>
    </row>
    <row r="34" spans="2:16" ht="13.5" customHeight="1">
      <c r="B34" s="14" t="s">
        <v>314</v>
      </c>
      <c r="C34" s="82">
        <v>0</v>
      </c>
      <c r="D34" s="82">
        <v>2</v>
      </c>
      <c r="E34" s="82">
        <v>2</v>
      </c>
      <c r="F34" s="82">
        <v>1</v>
      </c>
      <c r="G34" s="82">
        <v>4</v>
      </c>
      <c r="H34" s="82">
        <v>4</v>
      </c>
      <c r="I34" s="82">
        <v>1</v>
      </c>
      <c r="J34" s="82">
        <v>3</v>
      </c>
      <c r="K34" s="82">
        <v>1</v>
      </c>
      <c r="L34" s="82">
        <v>1</v>
      </c>
      <c r="M34" s="88">
        <f t="shared" si="1"/>
        <v>19</v>
      </c>
      <c r="N34" s="85">
        <f t="shared" si="2"/>
        <v>1.9</v>
      </c>
      <c r="O34" s="116">
        <f t="shared" si="0"/>
        <v>1.7907634307257305</v>
      </c>
      <c r="P34" s="7"/>
    </row>
    <row r="35" spans="2:16" ht="13.5" customHeight="1">
      <c r="B35" s="14" t="s">
        <v>315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1</v>
      </c>
      <c r="L35" s="82">
        <v>0</v>
      </c>
      <c r="M35" s="88">
        <f t="shared" si="1"/>
        <v>1</v>
      </c>
      <c r="N35" s="85">
        <f t="shared" si="2"/>
        <v>0.1</v>
      </c>
      <c r="O35" s="116">
        <f t="shared" si="0"/>
        <v>0.0942507068803016</v>
      </c>
      <c r="P35" s="7"/>
    </row>
    <row r="36" spans="2:16" ht="13.5" customHeight="1">
      <c r="B36" s="14" t="s">
        <v>316</v>
      </c>
      <c r="C36" s="82">
        <v>1</v>
      </c>
      <c r="D36" s="82">
        <v>3</v>
      </c>
      <c r="E36" s="82">
        <v>1</v>
      </c>
      <c r="F36" s="82">
        <v>5</v>
      </c>
      <c r="G36" s="82">
        <v>1</v>
      </c>
      <c r="H36" s="82">
        <v>3</v>
      </c>
      <c r="I36" s="82">
        <v>1</v>
      </c>
      <c r="J36" s="82">
        <v>1</v>
      </c>
      <c r="K36" s="82">
        <v>4</v>
      </c>
      <c r="L36" s="82">
        <v>2</v>
      </c>
      <c r="M36" s="88">
        <f t="shared" si="1"/>
        <v>22</v>
      </c>
      <c r="N36" s="85">
        <f t="shared" si="2"/>
        <v>2.2</v>
      </c>
      <c r="O36" s="116">
        <f t="shared" si="0"/>
        <v>2.0735155513666355</v>
      </c>
      <c r="P36" s="7"/>
    </row>
    <row r="37" spans="2:16" ht="13.5" customHeight="1">
      <c r="B37" s="14" t="s">
        <v>317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8">
        <f t="shared" si="1"/>
        <v>0</v>
      </c>
      <c r="N37" s="85">
        <f t="shared" si="2"/>
        <v>0</v>
      </c>
      <c r="O37" s="116">
        <f t="shared" si="0"/>
        <v>0</v>
      </c>
      <c r="P37" s="7"/>
    </row>
    <row r="38" spans="2:16" ht="13.5" customHeight="1">
      <c r="B38" s="14" t="s">
        <v>318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8">
        <f t="shared" si="1"/>
        <v>0</v>
      </c>
      <c r="N38" s="85">
        <f t="shared" si="2"/>
        <v>0</v>
      </c>
      <c r="O38" s="116">
        <f t="shared" si="0"/>
        <v>0</v>
      </c>
      <c r="P38" s="7"/>
    </row>
    <row r="39" spans="2:16" ht="13.5" customHeight="1">
      <c r="B39" s="14" t="s">
        <v>319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8">
        <f t="shared" si="1"/>
        <v>0</v>
      </c>
      <c r="N39" s="85">
        <f t="shared" si="2"/>
        <v>0</v>
      </c>
      <c r="O39" s="116">
        <f t="shared" si="0"/>
        <v>0</v>
      </c>
      <c r="P39" s="7"/>
    </row>
    <row r="40" spans="2:16" ht="13.5" customHeight="1">
      <c r="B40" s="14" t="s">
        <v>320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8">
        <f t="shared" si="1"/>
        <v>0</v>
      </c>
      <c r="N40" s="85">
        <f t="shared" si="2"/>
        <v>0</v>
      </c>
      <c r="O40" s="116">
        <f t="shared" si="0"/>
        <v>0</v>
      </c>
      <c r="P40" s="7"/>
    </row>
    <row r="41" spans="2:15" ht="13.5" customHeight="1">
      <c r="B41" s="13" t="s">
        <v>321</v>
      </c>
      <c r="C41" s="82">
        <v>0</v>
      </c>
      <c r="D41" s="82">
        <v>0</v>
      </c>
      <c r="E41" s="82">
        <v>2</v>
      </c>
      <c r="F41" s="82">
        <v>2</v>
      </c>
      <c r="G41" s="82">
        <v>1</v>
      </c>
      <c r="H41" s="82">
        <v>2</v>
      </c>
      <c r="I41" s="82">
        <v>0</v>
      </c>
      <c r="J41" s="82">
        <v>0</v>
      </c>
      <c r="K41" s="82">
        <v>1</v>
      </c>
      <c r="L41" s="82">
        <v>1</v>
      </c>
      <c r="M41" s="88">
        <f t="shared" si="1"/>
        <v>9</v>
      </c>
      <c r="N41" s="85">
        <f t="shared" si="2"/>
        <v>0.9</v>
      </c>
      <c r="O41" s="25">
        <f aca="true" t="shared" si="3" ref="O41:O65">M41/M$65*100</f>
        <v>0.8482563619227144</v>
      </c>
    </row>
    <row r="42" spans="2:15" ht="13.5" customHeight="1">
      <c r="B42" s="13" t="s">
        <v>41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8">
        <f t="shared" si="1"/>
        <v>0</v>
      </c>
      <c r="N42" s="85">
        <f t="shared" si="2"/>
        <v>0</v>
      </c>
      <c r="O42" s="25">
        <f t="shared" si="3"/>
        <v>0</v>
      </c>
    </row>
    <row r="43" spans="2:15" ht="13.5" customHeight="1">
      <c r="B43" s="13" t="s">
        <v>322</v>
      </c>
      <c r="C43" s="82">
        <v>0</v>
      </c>
      <c r="D43" s="82">
        <v>0</v>
      </c>
      <c r="E43" s="82">
        <v>1</v>
      </c>
      <c r="F43" s="82">
        <v>2</v>
      </c>
      <c r="G43" s="82">
        <v>0</v>
      </c>
      <c r="H43" s="82">
        <v>1</v>
      </c>
      <c r="I43" s="82">
        <v>2</v>
      </c>
      <c r="J43" s="82">
        <v>2</v>
      </c>
      <c r="K43" s="82">
        <v>0</v>
      </c>
      <c r="L43" s="82">
        <v>0</v>
      </c>
      <c r="M43" s="88">
        <f t="shared" si="1"/>
        <v>8</v>
      </c>
      <c r="N43" s="85">
        <f t="shared" si="2"/>
        <v>0.8</v>
      </c>
      <c r="O43" s="25">
        <f t="shared" si="3"/>
        <v>0.7540056550424128</v>
      </c>
    </row>
    <row r="44" spans="2:15" ht="13.5" customHeight="1">
      <c r="B44" s="13" t="s">
        <v>323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8">
        <f t="shared" si="1"/>
        <v>0</v>
      </c>
      <c r="N44" s="85">
        <f t="shared" si="2"/>
        <v>0</v>
      </c>
      <c r="O44" s="25">
        <f t="shared" si="3"/>
        <v>0</v>
      </c>
    </row>
    <row r="45" spans="2:15" ht="13.5" customHeight="1">
      <c r="B45" s="14" t="s">
        <v>324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8">
        <f t="shared" si="1"/>
        <v>0</v>
      </c>
      <c r="N45" s="85">
        <f t="shared" si="2"/>
        <v>0</v>
      </c>
      <c r="O45" s="25">
        <f t="shared" si="3"/>
        <v>0</v>
      </c>
    </row>
    <row r="46" spans="2:15" ht="13.5" customHeight="1">
      <c r="B46" s="14" t="s">
        <v>325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8">
        <f t="shared" si="1"/>
        <v>0</v>
      </c>
      <c r="N46" s="85">
        <f t="shared" si="2"/>
        <v>0</v>
      </c>
      <c r="O46" s="25">
        <f t="shared" si="3"/>
        <v>0</v>
      </c>
    </row>
    <row r="47" spans="2:15" ht="13.5" customHeight="1">
      <c r="B47" s="14" t="s">
        <v>326</v>
      </c>
      <c r="C47" s="82">
        <v>0</v>
      </c>
      <c r="D47" s="82">
        <v>0</v>
      </c>
      <c r="E47" s="82">
        <v>0</v>
      </c>
      <c r="F47" s="82">
        <v>0</v>
      </c>
      <c r="G47" s="82">
        <v>1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8">
        <f t="shared" si="1"/>
        <v>1</v>
      </c>
      <c r="N47" s="85">
        <f t="shared" si="2"/>
        <v>0.1</v>
      </c>
      <c r="O47" s="25">
        <f t="shared" si="3"/>
        <v>0.0942507068803016</v>
      </c>
    </row>
    <row r="48" spans="2:15" ht="13.5" customHeight="1">
      <c r="B48" s="14" t="s">
        <v>327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8">
        <f t="shared" si="1"/>
        <v>0</v>
      </c>
      <c r="N48" s="85">
        <f t="shared" si="2"/>
        <v>0</v>
      </c>
      <c r="O48" s="25">
        <f t="shared" si="3"/>
        <v>0</v>
      </c>
    </row>
    <row r="49" spans="2:15" ht="13.5" customHeight="1">
      <c r="B49" s="14" t="s">
        <v>328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8">
        <f t="shared" si="1"/>
        <v>0</v>
      </c>
      <c r="N49" s="85">
        <f t="shared" si="2"/>
        <v>0</v>
      </c>
      <c r="O49" s="25">
        <f t="shared" si="3"/>
        <v>0</v>
      </c>
    </row>
    <row r="50" spans="2:15" ht="13.5" customHeight="1">
      <c r="B50" s="14" t="s">
        <v>329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8">
        <f t="shared" si="1"/>
        <v>0</v>
      </c>
      <c r="N50" s="85">
        <f t="shared" si="2"/>
        <v>0</v>
      </c>
      <c r="O50" s="25">
        <f t="shared" si="3"/>
        <v>0</v>
      </c>
    </row>
    <row r="51" spans="2:15" ht="13.5" customHeight="1">
      <c r="B51" s="14" t="s">
        <v>330</v>
      </c>
      <c r="C51" s="82">
        <v>0</v>
      </c>
      <c r="D51" s="82">
        <v>1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8">
        <f t="shared" si="1"/>
        <v>1</v>
      </c>
      <c r="N51" s="85">
        <f t="shared" si="2"/>
        <v>0.1</v>
      </c>
      <c r="O51" s="25">
        <f t="shared" si="3"/>
        <v>0.0942507068803016</v>
      </c>
    </row>
    <row r="52" spans="2:15" ht="13.5" customHeight="1">
      <c r="B52" s="14" t="s">
        <v>331</v>
      </c>
      <c r="C52" s="82">
        <v>1</v>
      </c>
      <c r="D52" s="82">
        <v>0</v>
      </c>
      <c r="E52" s="82">
        <v>0</v>
      </c>
      <c r="F52" s="82">
        <v>1</v>
      </c>
      <c r="G52" s="82">
        <v>0</v>
      </c>
      <c r="H52" s="82">
        <v>0</v>
      </c>
      <c r="I52" s="82">
        <v>2</v>
      </c>
      <c r="J52" s="82">
        <v>0</v>
      </c>
      <c r="K52" s="82">
        <v>0</v>
      </c>
      <c r="L52" s="82">
        <v>2</v>
      </c>
      <c r="M52" s="88">
        <f t="shared" si="1"/>
        <v>6</v>
      </c>
      <c r="N52" s="85">
        <f t="shared" si="2"/>
        <v>0.6</v>
      </c>
      <c r="O52" s="25">
        <f t="shared" si="3"/>
        <v>0.5655042412818096</v>
      </c>
    </row>
    <row r="53" spans="2:15" ht="13.5" customHeight="1">
      <c r="B53" s="14" t="s">
        <v>332</v>
      </c>
      <c r="C53" s="82">
        <v>0</v>
      </c>
      <c r="D53" s="82">
        <v>0</v>
      </c>
      <c r="E53" s="82">
        <v>0</v>
      </c>
      <c r="F53" s="82">
        <v>0</v>
      </c>
      <c r="G53" s="82">
        <v>1</v>
      </c>
      <c r="H53" s="82">
        <v>1</v>
      </c>
      <c r="I53" s="82">
        <v>0</v>
      </c>
      <c r="J53" s="82">
        <v>0</v>
      </c>
      <c r="K53" s="82">
        <v>1</v>
      </c>
      <c r="L53" s="82">
        <v>0</v>
      </c>
      <c r="M53" s="88">
        <f t="shared" si="1"/>
        <v>3</v>
      </c>
      <c r="N53" s="85">
        <f t="shared" si="2"/>
        <v>0.3</v>
      </c>
      <c r="O53" s="25">
        <f t="shared" si="3"/>
        <v>0.2827521206409048</v>
      </c>
    </row>
    <row r="54" spans="2:15" ht="13.5" customHeight="1">
      <c r="B54" s="14" t="s">
        <v>333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8">
        <f t="shared" si="1"/>
        <v>0</v>
      </c>
      <c r="N54" s="85">
        <f t="shared" si="2"/>
        <v>0</v>
      </c>
      <c r="O54" s="25">
        <f t="shared" si="3"/>
        <v>0</v>
      </c>
    </row>
    <row r="55" spans="2:15" ht="13.5" customHeight="1">
      <c r="B55" s="14" t="s">
        <v>334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8">
        <f t="shared" si="1"/>
        <v>0</v>
      </c>
      <c r="N55" s="85">
        <f t="shared" si="2"/>
        <v>0</v>
      </c>
      <c r="O55" s="25">
        <f t="shared" si="3"/>
        <v>0</v>
      </c>
    </row>
    <row r="56" spans="2:15" ht="13.5" customHeight="1">
      <c r="B56" s="14" t="s">
        <v>335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8">
        <f t="shared" si="1"/>
        <v>0</v>
      </c>
      <c r="N56" s="85">
        <f t="shared" si="2"/>
        <v>0</v>
      </c>
      <c r="O56" s="25">
        <f t="shared" si="3"/>
        <v>0</v>
      </c>
    </row>
    <row r="57" spans="2:15" ht="13.5" customHeight="1">
      <c r="B57" s="13" t="s">
        <v>336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8">
        <f t="shared" si="1"/>
        <v>0</v>
      </c>
      <c r="N57" s="85">
        <f t="shared" si="2"/>
        <v>0</v>
      </c>
      <c r="O57" s="25">
        <f t="shared" si="3"/>
        <v>0</v>
      </c>
    </row>
    <row r="58" spans="2:15" ht="13.5" customHeight="1">
      <c r="B58" s="14" t="s">
        <v>337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8">
        <f t="shared" si="1"/>
        <v>0</v>
      </c>
      <c r="N58" s="85">
        <f t="shared" si="2"/>
        <v>0</v>
      </c>
      <c r="O58" s="25">
        <f t="shared" si="3"/>
        <v>0</v>
      </c>
    </row>
    <row r="59" spans="2:15" ht="13.5" customHeight="1">
      <c r="B59" s="14" t="s">
        <v>387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8">
        <f t="shared" si="1"/>
        <v>0</v>
      </c>
      <c r="N59" s="85">
        <f t="shared" si="2"/>
        <v>0</v>
      </c>
      <c r="O59" s="25">
        <f t="shared" si="3"/>
        <v>0</v>
      </c>
    </row>
    <row r="60" spans="2:15" ht="13.5" customHeight="1">
      <c r="B60" s="14" t="s">
        <v>388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8">
        <f t="shared" si="1"/>
        <v>0</v>
      </c>
      <c r="N60" s="85">
        <f t="shared" si="2"/>
        <v>0</v>
      </c>
      <c r="O60" s="25">
        <f t="shared" si="3"/>
        <v>0</v>
      </c>
    </row>
    <row r="61" spans="2:15" ht="13.5" customHeight="1">
      <c r="B61" s="14" t="s">
        <v>389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8">
        <f t="shared" si="1"/>
        <v>0</v>
      </c>
      <c r="N61" s="85">
        <f t="shared" si="2"/>
        <v>0</v>
      </c>
      <c r="O61" s="25">
        <f t="shared" si="3"/>
        <v>0</v>
      </c>
    </row>
    <row r="62" spans="2:15" ht="13.5" customHeight="1">
      <c r="B62" s="14" t="s">
        <v>390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8">
        <f t="shared" si="1"/>
        <v>0</v>
      </c>
      <c r="N62" s="85">
        <f t="shared" si="2"/>
        <v>0</v>
      </c>
      <c r="O62" s="25">
        <f t="shared" si="3"/>
        <v>0</v>
      </c>
    </row>
    <row r="63" spans="2:15" ht="13.5" customHeight="1">
      <c r="B63" s="14" t="s">
        <v>391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8">
        <f t="shared" si="1"/>
        <v>0</v>
      </c>
      <c r="N63" s="85">
        <f t="shared" si="2"/>
        <v>0</v>
      </c>
      <c r="O63" s="25">
        <f t="shared" si="3"/>
        <v>0</v>
      </c>
    </row>
    <row r="64" spans="2:15" ht="13.5" customHeight="1" thickBot="1">
      <c r="B64" s="14" t="s">
        <v>91</v>
      </c>
      <c r="C64" s="82">
        <v>80</v>
      </c>
      <c r="D64" s="82">
        <v>103</v>
      </c>
      <c r="E64" s="82">
        <v>92</v>
      </c>
      <c r="F64" s="82">
        <v>99</v>
      </c>
      <c r="G64" s="82">
        <v>87</v>
      </c>
      <c r="H64" s="82">
        <v>87</v>
      </c>
      <c r="I64" s="82">
        <v>88</v>
      </c>
      <c r="J64" s="82">
        <v>66</v>
      </c>
      <c r="K64" s="183">
        <v>82</v>
      </c>
      <c r="L64" s="183">
        <v>82</v>
      </c>
      <c r="M64" s="147">
        <f t="shared" si="1"/>
        <v>866</v>
      </c>
      <c r="N64" s="148">
        <f t="shared" si="2"/>
        <v>86.6</v>
      </c>
      <c r="O64" s="25">
        <f t="shared" si="3"/>
        <v>81.62111215834119</v>
      </c>
    </row>
    <row r="65" spans="2:15" ht="13.5" customHeight="1" thickBot="1">
      <c r="B65" s="76" t="s">
        <v>223</v>
      </c>
      <c r="C65" s="86">
        <f aca="true" t="shared" si="4" ref="C65:L65">SUM(C9:C64)</f>
        <v>86</v>
      </c>
      <c r="D65" s="87">
        <f t="shared" si="4"/>
        <v>122</v>
      </c>
      <c r="E65" s="86">
        <f t="shared" si="4"/>
        <v>105</v>
      </c>
      <c r="F65" s="87">
        <f t="shared" si="4"/>
        <v>122</v>
      </c>
      <c r="G65" s="87">
        <f t="shared" si="4"/>
        <v>114</v>
      </c>
      <c r="H65" s="87">
        <f t="shared" si="4"/>
        <v>115</v>
      </c>
      <c r="I65" s="87">
        <f t="shared" si="4"/>
        <v>105</v>
      </c>
      <c r="J65" s="87">
        <f t="shared" si="4"/>
        <v>85</v>
      </c>
      <c r="K65" s="87">
        <f t="shared" si="4"/>
        <v>101</v>
      </c>
      <c r="L65" s="87">
        <f t="shared" si="4"/>
        <v>106</v>
      </c>
      <c r="M65" s="87">
        <f t="shared" si="1"/>
        <v>1061</v>
      </c>
      <c r="N65" s="87">
        <f t="shared" si="2"/>
        <v>106.1</v>
      </c>
      <c r="O65" s="26">
        <f t="shared" si="3"/>
        <v>100</v>
      </c>
    </row>
    <row r="66" spans="2:15" ht="13.5" customHeight="1" thickTop="1">
      <c r="B66" s="7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77"/>
    </row>
    <row r="67" spans="2:15" ht="13.5" customHeight="1">
      <c r="B67" s="135" t="s">
        <v>405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7"/>
    </row>
    <row r="68" spans="2:15" ht="13.5" customHeight="1">
      <c r="B68" s="7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77"/>
    </row>
    <row r="69" spans="2:15" ht="13.5" customHeight="1">
      <c r="B69" s="7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77"/>
    </row>
    <row r="70" spans="2:15" ht="13.5" customHeight="1">
      <c r="B70" s="7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77"/>
    </row>
    <row r="71" spans="2:15" ht="13.5" customHeight="1">
      <c r="B71" s="7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77"/>
    </row>
    <row r="72" spans="2:15" ht="13.5" customHeight="1">
      <c r="B72" s="7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77"/>
    </row>
    <row r="73" spans="2:15" ht="13.5" customHeight="1">
      <c r="B73" s="7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77"/>
    </row>
    <row r="74" spans="2:15" ht="13.5" customHeight="1">
      <c r="B74" s="7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77"/>
    </row>
    <row r="75" spans="2:15" ht="13.5" customHeight="1">
      <c r="B75" s="7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77"/>
    </row>
    <row r="76" spans="2:15" ht="13.5" customHeight="1">
      <c r="B76" s="7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77"/>
    </row>
    <row r="77" spans="2:15" ht="13.5" customHeight="1">
      <c r="B77" s="7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77"/>
    </row>
    <row r="78" spans="2:15" ht="13.5" customHeight="1">
      <c r="B78" s="7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77"/>
    </row>
    <row r="79" spans="2:15" ht="13.5" customHeight="1">
      <c r="B79" s="7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77"/>
    </row>
    <row r="80" spans="2:15" ht="13.5" customHeight="1">
      <c r="B80" s="7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77"/>
    </row>
    <row r="81" spans="2:15" ht="13.5" customHeight="1">
      <c r="B81" s="7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77"/>
    </row>
    <row r="82" spans="2:15" ht="13.5" customHeight="1">
      <c r="B82" s="7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77"/>
    </row>
    <row r="83" spans="2:15" ht="13.5" customHeight="1">
      <c r="B83" s="7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77"/>
    </row>
    <row r="84" spans="2:15" ht="13.5" customHeight="1">
      <c r="B84" s="7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77"/>
    </row>
    <row r="85" spans="2:15" ht="13.5" customHeight="1">
      <c r="B85" s="7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77"/>
    </row>
    <row r="86" spans="2:15" ht="13.5" customHeight="1">
      <c r="B86" s="7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77"/>
    </row>
    <row r="87" ht="13.5" customHeight="1"/>
    <row r="88" ht="13.5" customHeight="1">
      <c r="B88" s="10"/>
    </row>
  </sheetData>
  <printOptions horizontalCentered="1"/>
  <pageMargins left="0" right="0" top="0" bottom="0" header="0" footer="0"/>
  <pageSetup horizontalDpi="300" verticalDpi="3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59"/>
  <sheetViews>
    <sheetView workbookViewId="0" topLeftCell="A1">
      <selection activeCell="M4" sqref="M4"/>
    </sheetView>
  </sheetViews>
  <sheetFormatPr defaultColWidth="9.140625" defaultRowHeight="12.75"/>
  <cols>
    <col min="1" max="1" width="0.9921875" style="0" customWidth="1"/>
    <col min="2" max="2" width="24.28125" style="0" customWidth="1"/>
  </cols>
  <sheetData>
    <row r="1" spans="2:15" ht="12.75">
      <c r="B1" s="1" t="s">
        <v>0</v>
      </c>
      <c r="N1" s="139" t="s">
        <v>425</v>
      </c>
      <c r="O1" s="197"/>
    </row>
    <row r="2" spans="2:14" ht="12.75">
      <c r="B2" s="1" t="s">
        <v>1</v>
      </c>
      <c r="N2" s="140" t="s">
        <v>349</v>
      </c>
    </row>
    <row r="3" spans="2:14" ht="12.75">
      <c r="B3" s="1" t="s">
        <v>2</v>
      </c>
      <c r="N3" s="16"/>
    </row>
    <row r="4" ht="12.75">
      <c r="N4" s="16"/>
    </row>
    <row r="5" spans="2:15" ht="18.75">
      <c r="B5" s="9" t="str">
        <f>acc1!B5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5.75" thickBot="1">
      <c r="B6" s="67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2:16" ht="14.25" thickBot="1" thickTop="1">
      <c r="B7" s="33"/>
      <c r="C7" s="5" t="s">
        <v>435</v>
      </c>
      <c r="D7" s="5"/>
      <c r="E7" s="5"/>
      <c r="F7" s="5"/>
      <c r="G7" s="5"/>
      <c r="H7" s="5"/>
      <c r="I7" s="5"/>
      <c r="J7" s="5"/>
      <c r="K7" s="5"/>
      <c r="L7" s="5"/>
      <c r="M7" s="5"/>
      <c r="N7" s="18"/>
      <c r="O7" s="107"/>
      <c r="P7" s="7"/>
    </row>
    <row r="8" spans="2:16" ht="13.5" thickBot="1">
      <c r="B8" s="3" t="s">
        <v>4</v>
      </c>
      <c r="C8" s="4">
        <v>1994</v>
      </c>
      <c r="D8" s="4">
        <v>1995</v>
      </c>
      <c r="E8" s="102">
        <v>1996</v>
      </c>
      <c r="F8" s="102">
        <v>1997</v>
      </c>
      <c r="G8" s="102">
        <v>1998</v>
      </c>
      <c r="H8" s="102">
        <v>1999</v>
      </c>
      <c r="I8" s="102">
        <v>2000</v>
      </c>
      <c r="J8" s="102">
        <v>2001</v>
      </c>
      <c r="K8" s="102">
        <v>2002</v>
      </c>
      <c r="L8" s="102">
        <v>2003</v>
      </c>
      <c r="M8" s="4" t="s">
        <v>5</v>
      </c>
      <c r="N8" s="188" t="s">
        <v>6</v>
      </c>
      <c r="O8" s="108" t="s">
        <v>7</v>
      </c>
      <c r="P8" s="7"/>
    </row>
    <row r="9" spans="2:16" ht="13.5">
      <c r="B9" s="158" t="s">
        <v>8</v>
      </c>
      <c r="C9" s="233">
        <v>0</v>
      </c>
      <c r="D9" s="233">
        <v>0</v>
      </c>
      <c r="E9" s="234">
        <v>0</v>
      </c>
      <c r="F9" s="235">
        <v>1</v>
      </c>
      <c r="G9" s="235">
        <v>0</v>
      </c>
      <c r="H9" s="236">
        <v>1</v>
      </c>
      <c r="I9" s="236">
        <v>0</v>
      </c>
      <c r="J9" s="236">
        <v>0</v>
      </c>
      <c r="K9" s="236">
        <v>0</v>
      </c>
      <c r="L9" s="236">
        <v>1</v>
      </c>
      <c r="M9" s="236">
        <f>SUM(C9:L9)</f>
        <v>3</v>
      </c>
      <c r="N9" s="237">
        <f aca="true" t="shared" si="0" ref="N9:N14">M9/10</f>
        <v>0.3</v>
      </c>
      <c r="O9" s="238">
        <f>(M9/$M$14)*100</f>
        <v>4.054054054054054</v>
      </c>
      <c r="P9" s="7"/>
    </row>
    <row r="10" spans="2:16" ht="13.5">
      <c r="B10" s="158" t="s">
        <v>13</v>
      </c>
      <c r="C10" s="239">
        <v>6</v>
      </c>
      <c r="D10" s="239">
        <v>8</v>
      </c>
      <c r="E10" s="240">
        <v>6</v>
      </c>
      <c r="F10" s="239">
        <v>9</v>
      </c>
      <c r="G10" s="239">
        <v>6</v>
      </c>
      <c r="H10" s="239">
        <v>9</v>
      </c>
      <c r="I10" s="239">
        <v>5</v>
      </c>
      <c r="J10" s="239">
        <v>6</v>
      </c>
      <c r="K10" s="239">
        <v>7</v>
      </c>
      <c r="L10" s="239">
        <v>8</v>
      </c>
      <c r="M10" s="239">
        <f>SUM(C10:L10)</f>
        <v>70</v>
      </c>
      <c r="N10" s="239">
        <f t="shared" si="0"/>
        <v>7</v>
      </c>
      <c r="O10" s="241"/>
      <c r="P10" s="7"/>
    </row>
    <row r="11" spans="2:16" ht="13.5">
      <c r="B11" s="230" t="s">
        <v>17</v>
      </c>
      <c r="C11" s="239">
        <v>0</v>
      </c>
      <c r="D11" s="239">
        <v>0</v>
      </c>
      <c r="E11" s="240">
        <v>1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f>SUM(C11:L11)</f>
        <v>1</v>
      </c>
      <c r="N11" s="239">
        <f t="shared" si="0"/>
        <v>0.1</v>
      </c>
      <c r="O11" s="242">
        <f>(M11/$M$14)*100</f>
        <v>1.3513513513513513</v>
      </c>
      <c r="P11" s="7"/>
    </row>
    <row r="12" spans="2:16" ht="13.5">
      <c r="B12" s="158" t="s">
        <v>420</v>
      </c>
      <c r="C12" s="239">
        <v>0</v>
      </c>
      <c r="D12" s="239">
        <v>0</v>
      </c>
      <c r="E12" s="240">
        <v>0</v>
      </c>
      <c r="F12" s="239">
        <v>1</v>
      </c>
      <c r="G12" s="239">
        <v>0</v>
      </c>
      <c r="H12" s="239">
        <v>1</v>
      </c>
      <c r="I12" s="239">
        <v>0</v>
      </c>
      <c r="J12" s="239">
        <v>0</v>
      </c>
      <c r="K12" s="239">
        <v>0</v>
      </c>
      <c r="L12" s="239">
        <v>1</v>
      </c>
      <c r="M12" s="239">
        <f>SUM(C12:L12)</f>
        <v>3</v>
      </c>
      <c r="N12" s="239">
        <f t="shared" si="0"/>
        <v>0.3</v>
      </c>
      <c r="O12" s="241"/>
      <c r="P12" s="7"/>
    </row>
    <row r="13" spans="2:16" ht="14.25" thickBot="1">
      <c r="B13" s="158" t="s">
        <v>421</v>
      </c>
      <c r="C13" s="243">
        <v>6</v>
      </c>
      <c r="D13" s="243">
        <v>12</v>
      </c>
      <c r="E13" s="244">
        <v>6</v>
      </c>
      <c r="F13" s="243">
        <v>14</v>
      </c>
      <c r="G13" s="243">
        <v>7</v>
      </c>
      <c r="H13" s="243">
        <v>10</v>
      </c>
      <c r="I13" s="243">
        <v>7</v>
      </c>
      <c r="J13" s="243">
        <v>6</v>
      </c>
      <c r="K13" s="243">
        <v>7</v>
      </c>
      <c r="L13" s="243">
        <v>8</v>
      </c>
      <c r="M13" s="243">
        <f>SUM(C13:J13)</f>
        <v>68</v>
      </c>
      <c r="N13" s="243">
        <f t="shared" si="0"/>
        <v>6.8</v>
      </c>
      <c r="O13" s="245">
        <f>(M13/$M$14)*100</f>
        <v>91.8918918918919</v>
      </c>
      <c r="P13" s="7"/>
    </row>
    <row r="14" spans="2:16" ht="14.25" thickBot="1">
      <c r="B14" s="231" t="s">
        <v>20</v>
      </c>
      <c r="C14" s="246">
        <f>SUM(C9:C11)</f>
        <v>6</v>
      </c>
      <c r="D14" s="247">
        <f aca="true" t="shared" si="1" ref="D14:L14">SUM(D9:D11)</f>
        <v>8</v>
      </c>
      <c r="E14" s="247">
        <f t="shared" si="1"/>
        <v>7</v>
      </c>
      <c r="F14" s="247">
        <f t="shared" si="1"/>
        <v>10</v>
      </c>
      <c r="G14" s="247">
        <f t="shared" si="1"/>
        <v>6</v>
      </c>
      <c r="H14" s="247">
        <f t="shared" si="1"/>
        <v>10</v>
      </c>
      <c r="I14" s="247">
        <f t="shared" si="1"/>
        <v>5</v>
      </c>
      <c r="J14" s="247">
        <f t="shared" si="1"/>
        <v>6</v>
      </c>
      <c r="K14" s="247">
        <f t="shared" si="1"/>
        <v>7</v>
      </c>
      <c r="L14" s="247">
        <f t="shared" si="1"/>
        <v>9</v>
      </c>
      <c r="M14" s="247">
        <f>SUM(C14:L14)</f>
        <v>74</v>
      </c>
      <c r="N14" s="247">
        <f t="shared" si="0"/>
        <v>7.4</v>
      </c>
      <c r="O14" s="248">
        <f>(M14/$M$14)*100</f>
        <v>100</v>
      </c>
      <c r="P14" s="7"/>
    </row>
    <row r="15" ht="14.25" thickBot="1" thickTop="1"/>
    <row r="16" spans="2:15" ht="14.25" thickBot="1" thickTop="1">
      <c r="B16" s="33"/>
      <c r="C16" s="5" t="s">
        <v>56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  <c r="O16" s="23"/>
    </row>
    <row r="17" spans="2:15" ht="13.5" thickBot="1">
      <c r="B17" s="3" t="s">
        <v>4</v>
      </c>
      <c r="C17" s="4">
        <f>acc1!C$8</f>
        <v>1994</v>
      </c>
      <c r="D17" s="4">
        <f>acc1!D$8</f>
        <v>1995</v>
      </c>
      <c r="E17" s="4">
        <f>acc1!E$8</f>
        <v>1996</v>
      </c>
      <c r="F17" s="4">
        <f>acc1!F$8</f>
        <v>1997</v>
      </c>
      <c r="G17" s="4">
        <f>acc1!G$8</f>
        <v>1998</v>
      </c>
      <c r="H17" s="4">
        <f>acc1!H$8</f>
        <v>1999</v>
      </c>
      <c r="I17" s="4">
        <f>acc1!I$8</f>
        <v>2000</v>
      </c>
      <c r="J17" s="4">
        <f>acc1!J$8</f>
        <v>2001</v>
      </c>
      <c r="K17" s="4">
        <f>acc1!K$8</f>
        <v>2002</v>
      </c>
      <c r="L17" s="4">
        <f>acc1!L$8</f>
        <v>2003</v>
      </c>
      <c r="M17" s="4" t="s">
        <v>5</v>
      </c>
      <c r="N17" s="188" t="s">
        <v>6</v>
      </c>
      <c r="O17" s="24" t="s">
        <v>7</v>
      </c>
    </row>
    <row r="18" spans="2:15" ht="13.5">
      <c r="B18" s="158" t="s">
        <v>8</v>
      </c>
      <c r="C18" s="233">
        <v>0</v>
      </c>
      <c r="D18" s="233">
        <v>0</v>
      </c>
      <c r="E18" s="234">
        <v>0</v>
      </c>
      <c r="F18" s="235">
        <v>0</v>
      </c>
      <c r="G18" s="235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f>SUM(C18:L18)</f>
        <v>0</v>
      </c>
      <c r="N18" s="237">
        <f aca="true" t="shared" si="2" ref="N18:N23">M18/10</f>
        <v>0</v>
      </c>
      <c r="O18" s="249">
        <f>(M18/$M$14)*100</f>
        <v>0</v>
      </c>
    </row>
    <row r="19" spans="2:15" ht="13.5">
      <c r="B19" s="158" t="s">
        <v>13</v>
      </c>
      <c r="C19" s="239">
        <v>1</v>
      </c>
      <c r="D19" s="239">
        <v>1</v>
      </c>
      <c r="E19" s="240">
        <v>1</v>
      </c>
      <c r="F19" s="239">
        <v>0</v>
      </c>
      <c r="G19" s="239">
        <v>2</v>
      </c>
      <c r="H19" s="239">
        <v>0</v>
      </c>
      <c r="I19" s="239">
        <v>2</v>
      </c>
      <c r="J19" s="239">
        <v>1</v>
      </c>
      <c r="K19" s="239">
        <v>0</v>
      </c>
      <c r="L19" s="239">
        <v>3</v>
      </c>
      <c r="M19" s="239">
        <f>SUM(C19:L19)</f>
        <v>11</v>
      </c>
      <c r="N19" s="239">
        <f t="shared" si="2"/>
        <v>1.1</v>
      </c>
      <c r="O19" s="241"/>
    </row>
    <row r="20" spans="2:15" ht="13.5">
      <c r="B20" s="230" t="s">
        <v>17</v>
      </c>
      <c r="C20" s="239">
        <v>0</v>
      </c>
      <c r="D20" s="239">
        <v>0</v>
      </c>
      <c r="E20" s="240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39">
        <f>SUM(C20:L20)</f>
        <v>0</v>
      </c>
      <c r="N20" s="239">
        <f t="shared" si="2"/>
        <v>0</v>
      </c>
      <c r="O20" s="242">
        <f>(M20/$M$14)*100</f>
        <v>0</v>
      </c>
    </row>
    <row r="21" spans="2:15" ht="13.5">
      <c r="B21" s="158" t="s">
        <v>420</v>
      </c>
      <c r="C21" s="239">
        <v>0</v>
      </c>
      <c r="D21" s="239">
        <v>0</v>
      </c>
      <c r="E21" s="240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f>SUM(C21:L21)</f>
        <v>0</v>
      </c>
      <c r="N21" s="239">
        <f t="shared" si="2"/>
        <v>0</v>
      </c>
      <c r="O21" s="241"/>
    </row>
    <row r="22" spans="2:15" ht="14.25" thickBot="1">
      <c r="B22" s="158" t="s">
        <v>421</v>
      </c>
      <c r="C22" s="243">
        <v>1</v>
      </c>
      <c r="D22" s="243">
        <v>1</v>
      </c>
      <c r="E22" s="244">
        <v>1</v>
      </c>
      <c r="F22" s="243">
        <v>0</v>
      </c>
      <c r="G22" s="243">
        <v>3</v>
      </c>
      <c r="H22" s="243">
        <v>0</v>
      </c>
      <c r="I22" s="243">
        <v>5</v>
      </c>
      <c r="J22" s="243">
        <v>1</v>
      </c>
      <c r="K22" s="243">
        <v>0</v>
      </c>
      <c r="L22" s="243">
        <v>7</v>
      </c>
      <c r="M22" s="243">
        <f>SUM(C22:J22)</f>
        <v>12</v>
      </c>
      <c r="N22" s="243">
        <f t="shared" si="2"/>
        <v>1.2</v>
      </c>
      <c r="O22" s="245">
        <f>(M22/$M$14)*100</f>
        <v>16.216216216216218</v>
      </c>
    </row>
    <row r="23" spans="2:15" ht="14.25" thickBot="1">
      <c r="B23" s="231" t="s">
        <v>20</v>
      </c>
      <c r="C23" s="246">
        <f>SUM(C18:C20)</f>
        <v>1</v>
      </c>
      <c r="D23" s="247">
        <f aca="true" t="shared" si="3" ref="D23:L23">SUM(D18:D20)</f>
        <v>1</v>
      </c>
      <c r="E23" s="247">
        <f t="shared" si="3"/>
        <v>1</v>
      </c>
      <c r="F23" s="247">
        <f t="shared" si="3"/>
        <v>0</v>
      </c>
      <c r="G23" s="247">
        <f t="shared" si="3"/>
        <v>2</v>
      </c>
      <c r="H23" s="247">
        <f t="shared" si="3"/>
        <v>0</v>
      </c>
      <c r="I23" s="247">
        <f t="shared" si="3"/>
        <v>2</v>
      </c>
      <c r="J23" s="247">
        <f t="shared" si="3"/>
        <v>1</v>
      </c>
      <c r="K23" s="247">
        <f t="shared" si="3"/>
        <v>0</v>
      </c>
      <c r="L23" s="247">
        <f t="shared" si="3"/>
        <v>3</v>
      </c>
      <c r="M23" s="247">
        <f>SUM(C23:L23)</f>
        <v>11</v>
      </c>
      <c r="N23" s="247">
        <f t="shared" si="2"/>
        <v>1.1</v>
      </c>
      <c r="O23" s="248">
        <f>(M23/$M$14)*100</f>
        <v>14.864864864864865</v>
      </c>
    </row>
    <row r="24" ht="14.25" thickBot="1" thickTop="1"/>
    <row r="25" spans="2:15" ht="14.25" thickBot="1" thickTop="1">
      <c r="B25" s="33"/>
      <c r="C25" s="5" t="s">
        <v>436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8"/>
      <c r="O25" s="23"/>
    </row>
    <row r="26" spans="2:15" ht="13.5" thickBot="1">
      <c r="B26" s="3" t="s">
        <v>4</v>
      </c>
      <c r="C26" s="4">
        <f>acc1!C$8</f>
        <v>1994</v>
      </c>
      <c r="D26" s="4">
        <f>acc1!D$8</f>
        <v>1995</v>
      </c>
      <c r="E26" s="4">
        <f>acc1!E$8</f>
        <v>1996</v>
      </c>
      <c r="F26" s="4">
        <f>acc1!F$8</f>
        <v>1997</v>
      </c>
      <c r="G26" s="4">
        <f>acc1!G$8</f>
        <v>1998</v>
      </c>
      <c r="H26" s="4">
        <f>acc1!H$8</f>
        <v>1999</v>
      </c>
      <c r="I26" s="4">
        <f>acc1!I$8</f>
        <v>2000</v>
      </c>
      <c r="J26" s="4">
        <f>acc1!J$8</f>
        <v>2001</v>
      </c>
      <c r="K26" s="4">
        <f>acc1!K$8</f>
        <v>2002</v>
      </c>
      <c r="L26" s="4">
        <f>acc1!L$8</f>
        <v>2003</v>
      </c>
      <c r="M26" s="4" t="s">
        <v>5</v>
      </c>
      <c r="N26" s="188" t="s">
        <v>6</v>
      </c>
      <c r="O26" s="24" t="s">
        <v>7</v>
      </c>
    </row>
    <row r="27" spans="2:15" ht="13.5">
      <c r="B27" s="158" t="s">
        <v>8</v>
      </c>
      <c r="C27" s="233">
        <v>0</v>
      </c>
      <c r="D27" s="233">
        <v>0</v>
      </c>
      <c r="E27" s="234">
        <v>0</v>
      </c>
      <c r="F27" s="235">
        <v>0</v>
      </c>
      <c r="G27" s="235">
        <v>0</v>
      </c>
      <c r="H27" s="236">
        <v>1</v>
      </c>
      <c r="I27" s="236">
        <v>0</v>
      </c>
      <c r="J27" s="236">
        <v>0</v>
      </c>
      <c r="K27" s="236">
        <v>0</v>
      </c>
      <c r="L27" s="236">
        <v>0</v>
      </c>
      <c r="M27" s="236">
        <f>SUM(C27:L27)</f>
        <v>1</v>
      </c>
      <c r="N27" s="237">
        <f aca="true" t="shared" si="4" ref="N27:N32">M27/10</f>
        <v>0.1</v>
      </c>
      <c r="O27" s="249">
        <f>(M27/$M$14)*100</f>
        <v>1.3513513513513513</v>
      </c>
    </row>
    <row r="28" spans="2:15" ht="13.5">
      <c r="B28" s="158" t="s">
        <v>13</v>
      </c>
      <c r="C28" s="239">
        <v>2</v>
      </c>
      <c r="D28" s="239">
        <v>1</v>
      </c>
      <c r="E28" s="240">
        <v>0</v>
      </c>
      <c r="F28" s="239">
        <v>1</v>
      </c>
      <c r="G28" s="239">
        <v>0</v>
      </c>
      <c r="H28" s="239">
        <v>0</v>
      </c>
      <c r="I28" s="239">
        <v>0</v>
      </c>
      <c r="J28" s="239">
        <v>2</v>
      </c>
      <c r="K28" s="239">
        <v>1</v>
      </c>
      <c r="L28" s="239">
        <v>1</v>
      </c>
      <c r="M28" s="239">
        <f>SUM(C28:L28)</f>
        <v>8</v>
      </c>
      <c r="N28" s="239">
        <f t="shared" si="4"/>
        <v>0.8</v>
      </c>
      <c r="O28" s="241"/>
    </row>
    <row r="29" spans="2:15" ht="13.5">
      <c r="B29" s="230" t="s">
        <v>17</v>
      </c>
      <c r="C29" s="239">
        <v>0</v>
      </c>
      <c r="D29" s="239">
        <v>0</v>
      </c>
      <c r="E29" s="240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f>SUM(C29:L29)</f>
        <v>0</v>
      </c>
      <c r="N29" s="239">
        <f t="shared" si="4"/>
        <v>0</v>
      </c>
      <c r="O29" s="242">
        <f>(M29/$M$14)*100</f>
        <v>0</v>
      </c>
    </row>
    <row r="30" spans="2:15" ht="13.5">
      <c r="B30" s="158" t="s">
        <v>420</v>
      </c>
      <c r="C30" s="239">
        <v>0</v>
      </c>
      <c r="D30" s="239">
        <v>0</v>
      </c>
      <c r="E30" s="240">
        <v>0</v>
      </c>
      <c r="F30" s="239">
        <v>0</v>
      </c>
      <c r="G30" s="239">
        <v>0</v>
      </c>
      <c r="H30" s="239">
        <v>1</v>
      </c>
      <c r="I30" s="239">
        <v>0</v>
      </c>
      <c r="J30" s="239">
        <v>0</v>
      </c>
      <c r="K30" s="239">
        <v>0</v>
      </c>
      <c r="L30" s="239">
        <v>0</v>
      </c>
      <c r="M30" s="239">
        <f>SUM(C30:L30)</f>
        <v>1</v>
      </c>
      <c r="N30" s="239">
        <f t="shared" si="4"/>
        <v>0.1</v>
      </c>
      <c r="O30" s="241"/>
    </row>
    <row r="31" spans="2:15" ht="14.25" thickBot="1">
      <c r="B31" s="158" t="s">
        <v>421</v>
      </c>
      <c r="C31" s="243">
        <v>2</v>
      </c>
      <c r="D31" s="243">
        <v>2</v>
      </c>
      <c r="E31" s="244">
        <v>0</v>
      </c>
      <c r="F31" s="243">
        <v>1</v>
      </c>
      <c r="G31" s="243">
        <v>0</v>
      </c>
      <c r="H31" s="243">
        <v>0</v>
      </c>
      <c r="I31" s="243">
        <v>0</v>
      </c>
      <c r="J31" s="243">
        <v>2</v>
      </c>
      <c r="K31" s="243">
        <v>3</v>
      </c>
      <c r="L31" s="243">
        <v>1</v>
      </c>
      <c r="M31" s="243">
        <f>SUM(C31:J31)</f>
        <v>7</v>
      </c>
      <c r="N31" s="243">
        <f t="shared" si="4"/>
        <v>0.7</v>
      </c>
      <c r="O31" s="245">
        <f>(M31/$M$14)*100</f>
        <v>9.45945945945946</v>
      </c>
    </row>
    <row r="32" spans="2:15" ht="14.25" thickBot="1">
      <c r="B32" s="231" t="s">
        <v>20</v>
      </c>
      <c r="C32" s="246">
        <f>SUM(C27:C29)</f>
        <v>2</v>
      </c>
      <c r="D32" s="247">
        <f aca="true" t="shared" si="5" ref="D32:L32">SUM(D27:D29)</f>
        <v>1</v>
      </c>
      <c r="E32" s="247">
        <f t="shared" si="5"/>
        <v>0</v>
      </c>
      <c r="F32" s="247">
        <f t="shared" si="5"/>
        <v>1</v>
      </c>
      <c r="G32" s="247">
        <f t="shared" si="5"/>
        <v>0</v>
      </c>
      <c r="H32" s="247">
        <f t="shared" si="5"/>
        <v>1</v>
      </c>
      <c r="I32" s="247">
        <f t="shared" si="5"/>
        <v>0</v>
      </c>
      <c r="J32" s="247">
        <f t="shared" si="5"/>
        <v>2</v>
      </c>
      <c r="K32" s="247">
        <f t="shared" si="5"/>
        <v>1</v>
      </c>
      <c r="L32" s="247">
        <f t="shared" si="5"/>
        <v>1</v>
      </c>
      <c r="M32" s="247">
        <f>SUM(C32:L32)</f>
        <v>9</v>
      </c>
      <c r="N32" s="247">
        <f t="shared" si="4"/>
        <v>0.9</v>
      </c>
      <c r="O32" s="248">
        <f>(M32/$M$14)*100</f>
        <v>12.162162162162163</v>
      </c>
    </row>
    <row r="33" ht="14.25" thickBot="1" thickTop="1"/>
    <row r="34" spans="2:15" ht="14.25" thickBot="1" thickTop="1">
      <c r="B34" s="33"/>
      <c r="C34" s="5" t="s">
        <v>437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8"/>
      <c r="O34" s="23"/>
    </row>
    <row r="35" spans="2:15" ht="13.5" thickBot="1">
      <c r="B35" s="3" t="s">
        <v>4</v>
      </c>
      <c r="C35" s="4">
        <f>acc1!C$8</f>
        <v>1994</v>
      </c>
      <c r="D35" s="4">
        <f>acc1!D$8</f>
        <v>1995</v>
      </c>
      <c r="E35" s="4">
        <f>acc1!E$8</f>
        <v>1996</v>
      </c>
      <c r="F35" s="4">
        <f>acc1!F$8</f>
        <v>1997</v>
      </c>
      <c r="G35" s="4">
        <f>acc1!G$8</f>
        <v>1998</v>
      </c>
      <c r="H35" s="4">
        <f>acc1!H$8</f>
        <v>1999</v>
      </c>
      <c r="I35" s="4">
        <f>acc1!I$8</f>
        <v>2000</v>
      </c>
      <c r="J35" s="4">
        <f>acc1!J$8</f>
        <v>2001</v>
      </c>
      <c r="K35" s="4">
        <f>acc1!K$8</f>
        <v>2002</v>
      </c>
      <c r="L35" s="4">
        <f>acc1!L$8</f>
        <v>2003</v>
      </c>
      <c r="M35" s="4" t="s">
        <v>5</v>
      </c>
      <c r="N35" s="188" t="s">
        <v>6</v>
      </c>
      <c r="O35" s="24" t="s">
        <v>7</v>
      </c>
    </row>
    <row r="36" spans="2:15" ht="13.5">
      <c r="B36" s="158" t="s">
        <v>8</v>
      </c>
      <c r="C36" s="233">
        <v>3</v>
      </c>
      <c r="D36" s="233">
        <v>1</v>
      </c>
      <c r="E36" s="234">
        <v>1</v>
      </c>
      <c r="F36" s="235">
        <v>2</v>
      </c>
      <c r="G36" s="235">
        <v>0</v>
      </c>
      <c r="H36" s="236">
        <v>4</v>
      </c>
      <c r="I36" s="236">
        <v>2</v>
      </c>
      <c r="J36" s="236">
        <v>0</v>
      </c>
      <c r="K36" s="236">
        <v>1</v>
      </c>
      <c r="L36" s="236">
        <v>1</v>
      </c>
      <c r="M36" s="236">
        <f>SUM(C36:L36)</f>
        <v>15</v>
      </c>
      <c r="N36" s="237">
        <f aca="true" t="shared" si="6" ref="N36:N41">M36/10</f>
        <v>1.5</v>
      </c>
      <c r="O36" s="249">
        <f>(M36/$M$14)*100</f>
        <v>20.27027027027027</v>
      </c>
    </row>
    <row r="37" spans="2:15" ht="13.5">
      <c r="B37" s="158" t="s">
        <v>13</v>
      </c>
      <c r="C37" s="239">
        <v>7</v>
      </c>
      <c r="D37" s="239">
        <v>14</v>
      </c>
      <c r="E37" s="240">
        <v>17</v>
      </c>
      <c r="F37" s="239">
        <v>15</v>
      </c>
      <c r="G37" s="239">
        <v>17</v>
      </c>
      <c r="H37" s="239">
        <v>10</v>
      </c>
      <c r="I37" s="239">
        <v>12</v>
      </c>
      <c r="J37" s="239">
        <v>11</v>
      </c>
      <c r="K37" s="239">
        <v>14</v>
      </c>
      <c r="L37" s="239">
        <v>15</v>
      </c>
      <c r="M37" s="239">
        <f>SUM(C37:L37)</f>
        <v>132</v>
      </c>
      <c r="N37" s="239">
        <f t="shared" si="6"/>
        <v>13.2</v>
      </c>
      <c r="O37" s="241"/>
    </row>
    <row r="38" spans="2:15" ht="13.5">
      <c r="B38" s="230" t="s">
        <v>17</v>
      </c>
      <c r="C38" s="239">
        <v>0</v>
      </c>
      <c r="D38" s="239">
        <v>2</v>
      </c>
      <c r="E38" s="240">
        <v>1</v>
      </c>
      <c r="F38" s="239">
        <v>0</v>
      </c>
      <c r="G38" s="239">
        <v>0</v>
      </c>
      <c r="H38" s="239">
        <v>0</v>
      </c>
      <c r="I38" s="239">
        <v>0</v>
      </c>
      <c r="J38" s="239">
        <v>0</v>
      </c>
      <c r="K38" s="239">
        <v>1</v>
      </c>
      <c r="L38" s="239">
        <v>1</v>
      </c>
      <c r="M38" s="239">
        <f>SUM(C38:L38)</f>
        <v>5</v>
      </c>
      <c r="N38" s="239">
        <f t="shared" si="6"/>
        <v>0.5</v>
      </c>
      <c r="O38" s="242">
        <f>(M38/$M$14)*100</f>
        <v>6.756756756756757</v>
      </c>
    </row>
    <row r="39" spans="2:15" ht="13.5">
      <c r="B39" s="158" t="s">
        <v>420</v>
      </c>
      <c r="C39" s="239">
        <v>3</v>
      </c>
      <c r="D39" s="239">
        <v>1</v>
      </c>
      <c r="E39" s="240">
        <v>1</v>
      </c>
      <c r="F39" s="239">
        <v>2</v>
      </c>
      <c r="G39" s="239">
        <v>0</v>
      </c>
      <c r="H39" s="239">
        <v>4</v>
      </c>
      <c r="I39" s="239">
        <v>3</v>
      </c>
      <c r="J39" s="239">
        <v>0</v>
      </c>
      <c r="K39" s="239">
        <v>1</v>
      </c>
      <c r="L39" s="239">
        <v>1</v>
      </c>
      <c r="M39" s="239">
        <f>SUM(C39:L39)</f>
        <v>16</v>
      </c>
      <c r="N39" s="239">
        <f t="shared" si="6"/>
        <v>1.6</v>
      </c>
      <c r="O39" s="241"/>
    </row>
    <row r="40" spans="2:15" ht="14.25" thickBot="1">
      <c r="B40" s="158" t="s">
        <v>421</v>
      </c>
      <c r="C40" s="243">
        <v>11</v>
      </c>
      <c r="D40" s="243">
        <v>19</v>
      </c>
      <c r="E40" s="244">
        <v>25</v>
      </c>
      <c r="F40" s="243">
        <v>16</v>
      </c>
      <c r="G40" s="243">
        <v>18</v>
      </c>
      <c r="H40" s="243">
        <v>12</v>
      </c>
      <c r="I40" s="243">
        <v>14</v>
      </c>
      <c r="J40" s="243">
        <v>11</v>
      </c>
      <c r="K40" s="243">
        <v>19</v>
      </c>
      <c r="L40" s="243">
        <v>15</v>
      </c>
      <c r="M40" s="243">
        <f>SUM(C40:J40)</f>
        <v>126</v>
      </c>
      <c r="N40" s="243">
        <f t="shared" si="6"/>
        <v>12.6</v>
      </c>
      <c r="O40" s="245">
        <f>(M40/$M$14)*100</f>
        <v>170.27027027027026</v>
      </c>
    </row>
    <row r="41" spans="2:15" ht="14.25" thickBot="1">
      <c r="B41" s="231" t="s">
        <v>20</v>
      </c>
      <c r="C41" s="246">
        <f>SUM(C36:C38)</f>
        <v>10</v>
      </c>
      <c r="D41" s="247">
        <f aca="true" t="shared" si="7" ref="D41:L41">SUM(D36:D38)</f>
        <v>17</v>
      </c>
      <c r="E41" s="247">
        <f t="shared" si="7"/>
        <v>19</v>
      </c>
      <c r="F41" s="247">
        <f t="shared" si="7"/>
        <v>17</v>
      </c>
      <c r="G41" s="247">
        <f t="shared" si="7"/>
        <v>17</v>
      </c>
      <c r="H41" s="247">
        <f t="shared" si="7"/>
        <v>14</v>
      </c>
      <c r="I41" s="247">
        <f t="shared" si="7"/>
        <v>14</v>
      </c>
      <c r="J41" s="247">
        <f t="shared" si="7"/>
        <v>11</v>
      </c>
      <c r="K41" s="247">
        <f t="shared" si="7"/>
        <v>16</v>
      </c>
      <c r="L41" s="247">
        <f t="shared" si="7"/>
        <v>17</v>
      </c>
      <c r="M41" s="247">
        <f>SUM(C41:L41)</f>
        <v>152</v>
      </c>
      <c r="N41" s="247">
        <f t="shared" si="6"/>
        <v>15.2</v>
      </c>
      <c r="O41" s="248">
        <f>(M41/$M$14)*100</f>
        <v>205.4054054054054</v>
      </c>
    </row>
    <row r="42" ht="14.25" thickBot="1" thickTop="1"/>
    <row r="43" spans="2:15" ht="14.25" thickBot="1" thickTop="1">
      <c r="B43" s="33"/>
      <c r="C43" s="5" t="s">
        <v>439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18"/>
      <c r="O43" s="23"/>
    </row>
    <row r="44" spans="2:15" ht="13.5" thickBot="1">
      <c r="B44" s="3" t="s">
        <v>4</v>
      </c>
      <c r="C44" s="4">
        <f>acc1!C$8</f>
        <v>1994</v>
      </c>
      <c r="D44" s="4">
        <f>acc1!D$8</f>
        <v>1995</v>
      </c>
      <c r="E44" s="4">
        <f>acc1!E$8</f>
        <v>1996</v>
      </c>
      <c r="F44" s="4">
        <f>acc1!F$8</f>
        <v>1997</v>
      </c>
      <c r="G44" s="4">
        <f>acc1!G$8</f>
        <v>1998</v>
      </c>
      <c r="H44" s="4">
        <f>acc1!H$8</f>
        <v>1999</v>
      </c>
      <c r="I44" s="4">
        <f>acc1!I$8</f>
        <v>2000</v>
      </c>
      <c r="J44" s="4">
        <f>acc1!J$8</f>
        <v>2001</v>
      </c>
      <c r="K44" s="4">
        <f>acc1!K$8</f>
        <v>2002</v>
      </c>
      <c r="L44" s="4">
        <f>acc1!L$8</f>
        <v>2003</v>
      </c>
      <c r="M44" s="4" t="s">
        <v>5</v>
      </c>
      <c r="N44" s="188" t="s">
        <v>6</v>
      </c>
      <c r="O44" s="24" t="s">
        <v>7</v>
      </c>
    </row>
    <row r="45" spans="2:15" ht="13.5">
      <c r="B45" s="158" t="s">
        <v>8</v>
      </c>
      <c r="C45" s="233">
        <v>0</v>
      </c>
      <c r="D45" s="233">
        <v>0</v>
      </c>
      <c r="E45" s="234">
        <v>0</v>
      </c>
      <c r="F45" s="235">
        <v>0</v>
      </c>
      <c r="G45" s="235">
        <v>0</v>
      </c>
      <c r="H45" s="236">
        <v>0</v>
      </c>
      <c r="I45" s="236">
        <v>1</v>
      </c>
      <c r="J45" s="236">
        <v>0</v>
      </c>
      <c r="K45" s="236">
        <v>1</v>
      </c>
      <c r="L45" s="236">
        <v>0</v>
      </c>
      <c r="M45" s="236">
        <f>SUM(C45:L45)</f>
        <v>2</v>
      </c>
      <c r="N45" s="237">
        <f aca="true" t="shared" si="8" ref="N45:N50">M45/10</f>
        <v>0.2</v>
      </c>
      <c r="O45" s="249">
        <f>(M45/$M$14)*100</f>
        <v>2.7027027027027026</v>
      </c>
    </row>
    <row r="46" spans="2:15" ht="13.5">
      <c r="B46" s="158" t="s">
        <v>13</v>
      </c>
      <c r="C46" s="239">
        <v>5</v>
      </c>
      <c r="D46" s="239">
        <v>8</v>
      </c>
      <c r="E46" s="240">
        <v>10</v>
      </c>
      <c r="F46" s="239">
        <v>4</v>
      </c>
      <c r="G46" s="239">
        <v>10</v>
      </c>
      <c r="H46" s="239">
        <v>6</v>
      </c>
      <c r="I46" s="239">
        <v>3</v>
      </c>
      <c r="J46" s="239">
        <v>7</v>
      </c>
      <c r="K46" s="239">
        <v>6</v>
      </c>
      <c r="L46" s="239">
        <v>8</v>
      </c>
      <c r="M46" s="239">
        <f>SUM(C46:L46)</f>
        <v>67</v>
      </c>
      <c r="N46" s="239">
        <f t="shared" si="8"/>
        <v>6.7</v>
      </c>
      <c r="O46" s="241"/>
    </row>
    <row r="47" spans="2:15" ht="13.5">
      <c r="B47" s="230" t="s">
        <v>17</v>
      </c>
      <c r="C47" s="239">
        <v>0</v>
      </c>
      <c r="D47" s="239">
        <v>1</v>
      </c>
      <c r="E47" s="240">
        <v>0</v>
      </c>
      <c r="F47" s="239">
        <v>0</v>
      </c>
      <c r="G47" s="239">
        <v>1</v>
      </c>
      <c r="H47" s="239">
        <v>0</v>
      </c>
      <c r="I47" s="239">
        <v>0</v>
      </c>
      <c r="J47" s="239">
        <v>0</v>
      </c>
      <c r="K47" s="239">
        <v>0</v>
      </c>
      <c r="L47" s="239">
        <v>0</v>
      </c>
      <c r="M47" s="239">
        <f>SUM(C47:L47)</f>
        <v>2</v>
      </c>
      <c r="N47" s="239">
        <f t="shared" si="8"/>
        <v>0.2</v>
      </c>
      <c r="O47" s="242">
        <f>(M47/$M$14)*100</f>
        <v>2.7027027027027026</v>
      </c>
    </row>
    <row r="48" spans="2:15" ht="13.5">
      <c r="B48" s="158" t="s">
        <v>420</v>
      </c>
      <c r="C48" s="239">
        <v>0</v>
      </c>
      <c r="D48" s="239">
        <v>0</v>
      </c>
      <c r="E48" s="240">
        <v>0</v>
      </c>
      <c r="F48" s="239">
        <v>0</v>
      </c>
      <c r="G48" s="239">
        <v>0</v>
      </c>
      <c r="H48" s="239">
        <v>0</v>
      </c>
      <c r="I48" s="239">
        <v>1</v>
      </c>
      <c r="J48" s="239">
        <v>0</v>
      </c>
      <c r="K48" s="239">
        <v>1</v>
      </c>
      <c r="L48" s="239">
        <v>0</v>
      </c>
      <c r="M48" s="239">
        <f>SUM(C48:L48)</f>
        <v>2</v>
      </c>
      <c r="N48" s="239">
        <f t="shared" si="8"/>
        <v>0.2</v>
      </c>
      <c r="O48" s="241"/>
    </row>
    <row r="49" spans="2:15" ht="14.25" thickBot="1">
      <c r="B49" s="158" t="s">
        <v>421</v>
      </c>
      <c r="C49" s="243">
        <v>9</v>
      </c>
      <c r="D49" s="243">
        <v>12</v>
      </c>
      <c r="E49" s="244">
        <v>11</v>
      </c>
      <c r="F49" s="243">
        <v>4</v>
      </c>
      <c r="G49" s="243">
        <v>11</v>
      </c>
      <c r="H49" s="243">
        <v>6</v>
      </c>
      <c r="I49" s="243">
        <v>3</v>
      </c>
      <c r="J49" s="243">
        <v>7</v>
      </c>
      <c r="K49" s="243">
        <v>7</v>
      </c>
      <c r="L49" s="243">
        <v>9</v>
      </c>
      <c r="M49" s="243">
        <f>SUM(C49:J49)</f>
        <v>63</v>
      </c>
      <c r="N49" s="243">
        <f t="shared" si="8"/>
        <v>6.3</v>
      </c>
      <c r="O49" s="245">
        <f>(M49/$M$14)*100</f>
        <v>85.13513513513513</v>
      </c>
    </row>
    <row r="50" spans="2:15" ht="14.25" thickBot="1">
      <c r="B50" s="231" t="s">
        <v>20</v>
      </c>
      <c r="C50" s="246">
        <f>SUM(C45:C47)</f>
        <v>5</v>
      </c>
      <c r="D50" s="247">
        <f aca="true" t="shared" si="9" ref="D50:L50">SUM(D45:D47)</f>
        <v>9</v>
      </c>
      <c r="E50" s="247">
        <f t="shared" si="9"/>
        <v>10</v>
      </c>
      <c r="F50" s="247">
        <f t="shared" si="9"/>
        <v>4</v>
      </c>
      <c r="G50" s="247">
        <f t="shared" si="9"/>
        <v>11</v>
      </c>
      <c r="H50" s="247">
        <f t="shared" si="9"/>
        <v>6</v>
      </c>
      <c r="I50" s="247">
        <f t="shared" si="9"/>
        <v>4</v>
      </c>
      <c r="J50" s="247">
        <f t="shared" si="9"/>
        <v>7</v>
      </c>
      <c r="K50" s="247">
        <f t="shared" si="9"/>
        <v>7</v>
      </c>
      <c r="L50" s="247">
        <f t="shared" si="9"/>
        <v>8</v>
      </c>
      <c r="M50" s="247">
        <f>SUM(C50:L50)</f>
        <v>71</v>
      </c>
      <c r="N50" s="247">
        <f t="shared" si="8"/>
        <v>7.1</v>
      </c>
      <c r="O50" s="248">
        <f>(M50/$M$14)*100</f>
        <v>95.94594594594594</v>
      </c>
    </row>
    <row r="51" ht="14.25" thickBot="1" thickTop="1"/>
    <row r="52" spans="2:15" ht="14.25" thickBot="1" thickTop="1">
      <c r="B52" s="33"/>
      <c r="C52" s="5" t="s">
        <v>438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18"/>
      <c r="O52" s="23"/>
    </row>
    <row r="53" spans="2:15" ht="13.5" thickBot="1">
      <c r="B53" s="3" t="s">
        <v>4</v>
      </c>
      <c r="C53" s="4">
        <f>acc1!C$8</f>
        <v>1994</v>
      </c>
      <c r="D53" s="4">
        <f>acc1!D$8</f>
        <v>1995</v>
      </c>
      <c r="E53" s="4">
        <f>acc1!E$8</f>
        <v>1996</v>
      </c>
      <c r="F53" s="4">
        <f>acc1!F$8</f>
        <v>1997</v>
      </c>
      <c r="G53" s="4">
        <f>acc1!G$8</f>
        <v>1998</v>
      </c>
      <c r="H53" s="4">
        <f>acc1!H$8</f>
        <v>1999</v>
      </c>
      <c r="I53" s="4">
        <f>acc1!I$8</f>
        <v>2000</v>
      </c>
      <c r="J53" s="4">
        <f>acc1!J$8</f>
        <v>2001</v>
      </c>
      <c r="K53" s="4">
        <f>acc1!K$8</f>
        <v>2002</v>
      </c>
      <c r="L53" s="4">
        <f>acc1!L$8</f>
        <v>2003</v>
      </c>
      <c r="M53" s="4" t="s">
        <v>5</v>
      </c>
      <c r="N53" s="188" t="s">
        <v>6</v>
      </c>
      <c r="O53" s="24" t="s">
        <v>7</v>
      </c>
    </row>
    <row r="54" spans="2:15" ht="13.5">
      <c r="B54" s="158" t="s">
        <v>8</v>
      </c>
      <c r="C54" s="233">
        <v>0</v>
      </c>
      <c r="D54" s="233">
        <v>0</v>
      </c>
      <c r="E54" s="234">
        <v>0</v>
      </c>
      <c r="F54" s="235">
        <v>0</v>
      </c>
      <c r="G54" s="235">
        <v>0</v>
      </c>
      <c r="H54" s="236">
        <v>1</v>
      </c>
      <c r="I54" s="236">
        <v>0</v>
      </c>
      <c r="J54" s="236">
        <v>0</v>
      </c>
      <c r="K54" s="236">
        <v>0</v>
      </c>
      <c r="L54" s="236">
        <v>0</v>
      </c>
      <c r="M54" s="236">
        <f>SUM(C54:L54)</f>
        <v>1</v>
      </c>
      <c r="N54" s="237">
        <f aca="true" t="shared" si="10" ref="N54:N59">M54/10</f>
        <v>0.1</v>
      </c>
      <c r="O54" s="249">
        <f>(M54/$M$14)*100</f>
        <v>1.3513513513513513</v>
      </c>
    </row>
    <row r="55" spans="2:15" ht="13.5">
      <c r="B55" s="158" t="s">
        <v>13</v>
      </c>
      <c r="C55" s="239">
        <v>1</v>
      </c>
      <c r="D55" s="239">
        <v>2</v>
      </c>
      <c r="E55" s="240">
        <v>4</v>
      </c>
      <c r="F55" s="239">
        <v>0</v>
      </c>
      <c r="G55" s="239">
        <v>0</v>
      </c>
      <c r="H55" s="239">
        <v>1</v>
      </c>
      <c r="I55" s="239">
        <v>1</v>
      </c>
      <c r="J55" s="239">
        <v>0</v>
      </c>
      <c r="K55" s="239">
        <v>1</v>
      </c>
      <c r="L55" s="239">
        <v>0</v>
      </c>
      <c r="M55" s="239">
        <f>SUM(C55:L55)</f>
        <v>10</v>
      </c>
      <c r="N55" s="239">
        <f t="shared" si="10"/>
        <v>1</v>
      </c>
      <c r="O55" s="241"/>
    </row>
    <row r="56" spans="2:15" ht="13.5">
      <c r="B56" s="230" t="s">
        <v>17</v>
      </c>
      <c r="C56" s="239">
        <v>0</v>
      </c>
      <c r="D56" s="239">
        <v>0</v>
      </c>
      <c r="E56" s="240">
        <v>0</v>
      </c>
      <c r="F56" s="239">
        <v>0</v>
      </c>
      <c r="G56" s="239">
        <v>0</v>
      </c>
      <c r="H56" s="239">
        <v>0</v>
      </c>
      <c r="I56" s="239">
        <v>0</v>
      </c>
      <c r="J56" s="239">
        <v>0</v>
      </c>
      <c r="K56" s="239">
        <v>0</v>
      </c>
      <c r="L56" s="239">
        <v>0</v>
      </c>
      <c r="M56" s="239">
        <f>SUM(C56:L56)</f>
        <v>0</v>
      </c>
      <c r="N56" s="239">
        <f t="shared" si="10"/>
        <v>0</v>
      </c>
      <c r="O56" s="242">
        <f>(M56/$M$14)*100</f>
        <v>0</v>
      </c>
    </row>
    <row r="57" spans="2:15" ht="13.5">
      <c r="B57" s="158" t="s">
        <v>420</v>
      </c>
      <c r="C57" s="239">
        <v>0</v>
      </c>
      <c r="D57" s="239">
        <v>0</v>
      </c>
      <c r="E57" s="240">
        <v>0</v>
      </c>
      <c r="F57" s="239">
        <v>0</v>
      </c>
      <c r="G57" s="239">
        <v>0</v>
      </c>
      <c r="H57" s="239">
        <v>1</v>
      </c>
      <c r="I57" s="239">
        <v>0</v>
      </c>
      <c r="J57" s="239">
        <v>0</v>
      </c>
      <c r="K57" s="239">
        <v>0</v>
      </c>
      <c r="L57" s="239">
        <v>0</v>
      </c>
      <c r="M57" s="239">
        <f>SUM(C57:L57)</f>
        <v>1</v>
      </c>
      <c r="N57" s="239">
        <f t="shared" si="10"/>
        <v>0.1</v>
      </c>
      <c r="O57" s="241"/>
    </row>
    <row r="58" spans="2:15" ht="14.25" thickBot="1">
      <c r="B58" s="158" t="s">
        <v>421</v>
      </c>
      <c r="C58" s="243">
        <v>1</v>
      </c>
      <c r="D58" s="243">
        <v>2</v>
      </c>
      <c r="E58" s="244">
        <v>4</v>
      </c>
      <c r="F58" s="243">
        <v>0</v>
      </c>
      <c r="G58" s="243">
        <v>0</v>
      </c>
      <c r="H58" s="243">
        <v>3</v>
      </c>
      <c r="I58" s="243">
        <v>1</v>
      </c>
      <c r="J58" s="243">
        <v>0</v>
      </c>
      <c r="K58" s="243">
        <v>1</v>
      </c>
      <c r="L58" s="243">
        <v>0</v>
      </c>
      <c r="M58" s="243">
        <f>SUM(C58:J58)</f>
        <v>11</v>
      </c>
      <c r="N58" s="243">
        <f t="shared" si="10"/>
        <v>1.1</v>
      </c>
      <c r="O58" s="245">
        <f>(M58/$M$14)*100</f>
        <v>14.864864864864865</v>
      </c>
    </row>
    <row r="59" spans="2:15" ht="14.25" thickBot="1">
      <c r="B59" s="231" t="s">
        <v>20</v>
      </c>
      <c r="C59" s="246">
        <f>SUM(C54:C56)</f>
        <v>1</v>
      </c>
      <c r="D59" s="247">
        <f aca="true" t="shared" si="11" ref="D59:L59">SUM(D54:D56)</f>
        <v>2</v>
      </c>
      <c r="E59" s="247">
        <f t="shared" si="11"/>
        <v>4</v>
      </c>
      <c r="F59" s="247">
        <f t="shared" si="11"/>
        <v>0</v>
      </c>
      <c r="G59" s="247">
        <f t="shared" si="11"/>
        <v>0</v>
      </c>
      <c r="H59" s="247">
        <f t="shared" si="11"/>
        <v>2</v>
      </c>
      <c r="I59" s="247">
        <f t="shared" si="11"/>
        <v>1</v>
      </c>
      <c r="J59" s="247">
        <f t="shared" si="11"/>
        <v>0</v>
      </c>
      <c r="K59" s="247">
        <f t="shared" si="11"/>
        <v>1</v>
      </c>
      <c r="L59" s="247">
        <f t="shared" si="11"/>
        <v>0</v>
      </c>
      <c r="M59" s="247">
        <f>SUM(C59:L59)</f>
        <v>11</v>
      </c>
      <c r="N59" s="247">
        <f t="shared" si="10"/>
        <v>1.1</v>
      </c>
      <c r="O59" s="248">
        <f>(M59/$M$14)*100</f>
        <v>14.864864864864865</v>
      </c>
    </row>
    <row r="60" ht="13.5" thickTop="1"/>
  </sheetData>
  <printOptions/>
  <pageMargins left="0.5" right="0" top="0" bottom="0" header="0" footer="0"/>
  <pageSetup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B21" sqref="B21:B25"/>
    </sheetView>
  </sheetViews>
  <sheetFormatPr defaultColWidth="9.140625" defaultRowHeight="12.75"/>
  <cols>
    <col min="1" max="1" width="0.85546875" style="0" customWidth="1"/>
    <col min="2" max="2" width="21.421875" style="0" customWidth="1"/>
  </cols>
  <sheetData>
    <row r="1" spans="2:15" ht="12.75">
      <c r="B1" s="1" t="s">
        <v>0</v>
      </c>
      <c r="N1" s="218" t="s">
        <v>440</v>
      </c>
      <c r="O1" s="35"/>
    </row>
    <row r="2" spans="2:14" ht="12.75">
      <c r="B2" s="1" t="s">
        <v>1</v>
      </c>
      <c r="N2" s="140" t="s">
        <v>349</v>
      </c>
    </row>
    <row r="3" spans="2:14" ht="12.75">
      <c r="B3" s="1" t="s">
        <v>2</v>
      </c>
      <c r="N3" s="16"/>
    </row>
    <row r="4" ht="12.75">
      <c r="N4" s="16"/>
    </row>
    <row r="5" spans="2:15" ht="18.75">
      <c r="B5" s="9" t="str">
        <f>acc1!B5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5.75" thickBot="1">
      <c r="B6" s="37" t="s">
        <v>426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5" ht="16.5" thickBot="1" thickTop="1">
      <c r="B7" s="228"/>
      <c r="C7" s="208" t="str">
        <f>acc1!C7</f>
        <v>Frederick County Pedestrian On Foot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21"/>
      <c r="O7" s="222"/>
    </row>
    <row r="8" spans="2:15" ht="15.75" thickBot="1">
      <c r="B8" s="53" t="s">
        <v>427</v>
      </c>
      <c r="C8" s="15">
        <v>1994</v>
      </c>
      <c r="D8" s="4">
        <v>1995</v>
      </c>
      <c r="E8" s="4">
        <v>1996</v>
      </c>
      <c r="F8" s="4">
        <v>1997</v>
      </c>
      <c r="G8" s="4">
        <v>1998</v>
      </c>
      <c r="H8" s="4">
        <v>1999</v>
      </c>
      <c r="I8" s="4">
        <v>2000</v>
      </c>
      <c r="J8" s="4">
        <v>2001</v>
      </c>
      <c r="K8" s="4">
        <v>2002</v>
      </c>
      <c r="L8" s="4">
        <v>2003</v>
      </c>
      <c r="M8" s="55" t="s">
        <v>5</v>
      </c>
      <c r="N8" s="56" t="s">
        <v>6</v>
      </c>
      <c r="O8" s="57" t="s">
        <v>7</v>
      </c>
    </row>
    <row r="9" spans="2:15" ht="15">
      <c r="B9" s="65" t="s">
        <v>441</v>
      </c>
      <c r="C9" s="94">
        <v>24</v>
      </c>
      <c r="D9" s="94">
        <v>28</v>
      </c>
      <c r="E9" s="94">
        <v>20</v>
      </c>
      <c r="F9" s="122">
        <v>28</v>
      </c>
      <c r="G9" s="122">
        <v>29</v>
      </c>
      <c r="H9" s="94">
        <v>22</v>
      </c>
      <c r="I9" s="94">
        <v>23</v>
      </c>
      <c r="J9" s="94">
        <v>20</v>
      </c>
      <c r="K9" s="94">
        <v>19</v>
      </c>
      <c r="L9" s="94">
        <v>18</v>
      </c>
      <c r="M9" s="101">
        <f aca="true" t="shared" si="0" ref="M9:M19">SUM(C9:L9)</f>
        <v>231</v>
      </c>
      <c r="N9" s="101">
        <f aca="true" t="shared" si="1" ref="N9:N19">M9/10</f>
        <v>23.1</v>
      </c>
      <c r="O9" s="201">
        <f aca="true" t="shared" si="2" ref="O9:O19">M9/M$19*100</f>
        <v>42</v>
      </c>
    </row>
    <row r="10" spans="2:15" ht="15">
      <c r="B10" s="64" t="s">
        <v>428</v>
      </c>
      <c r="C10" s="94">
        <v>3</v>
      </c>
      <c r="D10" s="94">
        <v>4</v>
      </c>
      <c r="E10" s="94">
        <v>4</v>
      </c>
      <c r="F10" s="94">
        <v>4</v>
      </c>
      <c r="G10" s="94">
        <v>4</v>
      </c>
      <c r="H10" s="94">
        <v>2</v>
      </c>
      <c r="I10" s="94">
        <v>2</v>
      </c>
      <c r="J10" s="94">
        <v>4</v>
      </c>
      <c r="K10" s="94">
        <v>1</v>
      </c>
      <c r="L10" s="94">
        <v>3</v>
      </c>
      <c r="M10" s="101">
        <f t="shared" si="0"/>
        <v>31</v>
      </c>
      <c r="N10" s="101">
        <f t="shared" si="1"/>
        <v>3.1</v>
      </c>
      <c r="O10" s="59">
        <f t="shared" si="2"/>
        <v>5.636363636363637</v>
      </c>
    </row>
    <row r="11" spans="2:15" ht="15">
      <c r="B11" s="64" t="s">
        <v>429</v>
      </c>
      <c r="C11" s="94">
        <v>0</v>
      </c>
      <c r="D11" s="94">
        <v>1</v>
      </c>
      <c r="E11" s="94">
        <v>0</v>
      </c>
      <c r="F11" s="122">
        <v>2</v>
      </c>
      <c r="G11" s="122">
        <v>1</v>
      </c>
      <c r="H11" s="94">
        <v>1</v>
      </c>
      <c r="I11" s="94">
        <v>4</v>
      </c>
      <c r="J11" s="94">
        <v>0</v>
      </c>
      <c r="K11" s="94">
        <v>2</v>
      </c>
      <c r="L11" s="94">
        <v>2</v>
      </c>
      <c r="M11" s="101">
        <f t="shared" si="0"/>
        <v>13</v>
      </c>
      <c r="N11" s="101">
        <f t="shared" si="1"/>
        <v>1.3</v>
      </c>
      <c r="O11" s="201">
        <f t="shared" si="2"/>
        <v>2.3636363636363638</v>
      </c>
    </row>
    <row r="12" spans="2:15" ht="15">
      <c r="B12" s="64" t="s">
        <v>430</v>
      </c>
      <c r="C12" s="94">
        <v>4</v>
      </c>
      <c r="D12" s="94">
        <v>2</v>
      </c>
      <c r="E12" s="94">
        <v>5</v>
      </c>
      <c r="F12" s="94">
        <v>6</v>
      </c>
      <c r="G12" s="94">
        <v>1</v>
      </c>
      <c r="H12" s="94">
        <v>4</v>
      </c>
      <c r="I12" s="94">
        <v>2</v>
      </c>
      <c r="J12" s="94">
        <v>1</v>
      </c>
      <c r="K12" s="94">
        <v>5</v>
      </c>
      <c r="L12" s="94">
        <v>3</v>
      </c>
      <c r="M12" s="101">
        <f t="shared" si="0"/>
        <v>33</v>
      </c>
      <c r="N12" s="101">
        <f t="shared" si="1"/>
        <v>3.3</v>
      </c>
      <c r="O12" s="59">
        <f t="shared" si="2"/>
        <v>6</v>
      </c>
    </row>
    <row r="13" spans="2:15" ht="15">
      <c r="B13" s="65" t="s">
        <v>431</v>
      </c>
      <c r="C13" s="94">
        <v>1</v>
      </c>
      <c r="D13" s="94">
        <v>1</v>
      </c>
      <c r="E13" s="94">
        <v>1</v>
      </c>
      <c r="F13" s="122">
        <v>0</v>
      </c>
      <c r="G13" s="122">
        <v>0</v>
      </c>
      <c r="H13" s="94">
        <v>3</v>
      </c>
      <c r="I13" s="94">
        <v>1</v>
      </c>
      <c r="J13" s="94">
        <v>5</v>
      </c>
      <c r="K13" s="94">
        <v>3</v>
      </c>
      <c r="L13" s="94">
        <v>1</v>
      </c>
      <c r="M13" s="101">
        <f t="shared" si="0"/>
        <v>16</v>
      </c>
      <c r="N13" s="101">
        <f t="shared" si="1"/>
        <v>1.6</v>
      </c>
      <c r="O13" s="201">
        <f t="shared" si="2"/>
        <v>2.909090909090909</v>
      </c>
    </row>
    <row r="14" spans="2:15" ht="15">
      <c r="B14" s="64" t="s">
        <v>432</v>
      </c>
      <c r="C14" s="94">
        <v>0</v>
      </c>
      <c r="D14" s="94">
        <v>4</v>
      </c>
      <c r="E14" s="94">
        <v>2</v>
      </c>
      <c r="F14" s="94">
        <v>4</v>
      </c>
      <c r="G14" s="94">
        <v>1</v>
      </c>
      <c r="H14" s="94">
        <v>2</v>
      </c>
      <c r="I14" s="94">
        <v>1</v>
      </c>
      <c r="J14" s="94">
        <v>0</v>
      </c>
      <c r="K14" s="94">
        <v>5</v>
      </c>
      <c r="L14" s="94">
        <v>3</v>
      </c>
      <c r="M14" s="101">
        <f t="shared" si="0"/>
        <v>22</v>
      </c>
      <c r="N14" s="101">
        <f t="shared" si="1"/>
        <v>2.2</v>
      </c>
      <c r="O14" s="59">
        <f t="shared" si="2"/>
        <v>4</v>
      </c>
    </row>
    <row r="15" spans="2:15" ht="15">
      <c r="B15" s="64" t="s">
        <v>433</v>
      </c>
      <c r="C15" s="94">
        <v>3</v>
      </c>
      <c r="D15" s="94">
        <v>4</v>
      </c>
      <c r="E15" s="94">
        <v>2</v>
      </c>
      <c r="F15" s="122">
        <v>4</v>
      </c>
      <c r="G15" s="122">
        <v>0</v>
      </c>
      <c r="H15" s="94">
        <v>7</v>
      </c>
      <c r="I15" s="94">
        <v>0</v>
      </c>
      <c r="J15" s="94">
        <v>0</v>
      </c>
      <c r="K15" s="94">
        <v>2</v>
      </c>
      <c r="L15" s="94">
        <v>3</v>
      </c>
      <c r="M15" s="101">
        <f t="shared" si="0"/>
        <v>25</v>
      </c>
      <c r="N15" s="101">
        <f t="shared" si="1"/>
        <v>2.5</v>
      </c>
      <c r="O15" s="201">
        <f t="shared" si="2"/>
        <v>4.545454545454546</v>
      </c>
    </row>
    <row r="16" spans="2:15" ht="15">
      <c r="B16" s="64" t="s">
        <v>434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101">
        <f t="shared" si="0"/>
        <v>0</v>
      </c>
      <c r="N16" s="101">
        <f t="shared" si="1"/>
        <v>0</v>
      </c>
      <c r="O16" s="59">
        <f t="shared" si="2"/>
        <v>0</v>
      </c>
    </row>
    <row r="17" spans="2:15" ht="15">
      <c r="B17" s="64" t="s">
        <v>442</v>
      </c>
      <c r="C17" s="94">
        <v>0</v>
      </c>
      <c r="D17" s="94">
        <v>0</v>
      </c>
      <c r="E17" s="94">
        <v>2</v>
      </c>
      <c r="F17" s="94">
        <v>0</v>
      </c>
      <c r="G17" s="94">
        <v>1</v>
      </c>
      <c r="H17" s="94">
        <v>3</v>
      </c>
      <c r="I17" s="94">
        <v>3</v>
      </c>
      <c r="J17" s="94">
        <v>2</v>
      </c>
      <c r="K17" s="94">
        <v>3</v>
      </c>
      <c r="L17" s="94">
        <v>1</v>
      </c>
      <c r="M17" s="101">
        <f t="shared" si="0"/>
        <v>15</v>
      </c>
      <c r="N17" s="101">
        <f t="shared" si="1"/>
        <v>1.5</v>
      </c>
      <c r="O17" s="201">
        <f t="shared" si="2"/>
        <v>2.727272727272727</v>
      </c>
    </row>
    <row r="18" spans="2:15" ht="15.75" thickBot="1">
      <c r="B18" s="60" t="s">
        <v>77</v>
      </c>
      <c r="C18" s="94">
        <v>9</v>
      </c>
      <c r="D18" s="94">
        <v>15</v>
      </c>
      <c r="E18" s="94">
        <v>21</v>
      </c>
      <c r="F18" s="94">
        <v>19</v>
      </c>
      <c r="G18" s="94">
        <v>20</v>
      </c>
      <c r="H18" s="94">
        <v>17</v>
      </c>
      <c r="I18" s="94">
        <v>19</v>
      </c>
      <c r="J18" s="94">
        <v>11</v>
      </c>
      <c r="K18" s="94">
        <v>13</v>
      </c>
      <c r="L18" s="94">
        <v>20</v>
      </c>
      <c r="M18" s="95">
        <f t="shared" si="0"/>
        <v>164</v>
      </c>
      <c r="N18" s="95">
        <f t="shared" si="1"/>
        <v>16.4</v>
      </c>
      <c r="O18" s="59">
        <f t="shared" si="2"/>
        <v>29.818181818181817</v>
      </c>
    </row>
    <row r="19" spans="2:15" ht="15.75" thickBot="1">
      <c r="B19" s="61" t="s">
        <v>223</v>
      </c>
      <c r="C19" s="99">
        <f aca="true" t="shared" si="3" ref="C19:L19">SUM(C9:C18)</f>
        <v>44</v>
      </c>
      <c r="D19" s="100">
        <f t="shared" si="3"/>
        <v>59</v>
      </c>
      <c r="E19" s="100">
        <f t="shared" si="3"/>
        <v>57</v>
      </c>
      <c r="F19" s="100">
        <f t="shared" si="3"/>
        <v>67</v>
      </c>
      <c r="G19" s="100">
        <f t="shared" si="3"/>
        <v>57</v>
      </c>
      <c r="H19" s="100">
        <f t="shared" si="3"/>
        <v>61</v>
      </c>
      <c r="I19" s="100">
        <f t="shared" si="3"/>
        <v>55</v>
      </c>
      <c r="J19" s="100">
        <f t="shared" si="3"/>
        <v>43</v>
      </c>
      <c r="K19" s="100">
        <f t="shared" si="3"/>
        <v>53</v>
      </c>
      <c r="L19" s="100">
        <f t="shared" si="3"/>
        <v>54</v>
      </c>
      <c r="M19" s="100">
        <f t="shared" si="0"/>
        <v>550</v>
      </c>
      <c r="N19" s="100">
        <f t="shared" si="1"/>
        <v>55</v>
      </c>
      <c r="O19" s="62">
        <f t="shared" si="2"/>
        <v>100</v>
      </c>
    </row>
    <row r="20" spans="2:15" ht="15.75" thickTop="1">
      <c r="B20" s="250"/>
      <c r="C20" s="251"/>
      <c r="D20" s="251"/>
      <c r="E20" s="251"/>
      <c r="F20" s="251"/>
      <c r="G20" s="251"/>
      <c r="H20" s="96"/>
      <c r="I20" s="96"/>
      <c r="J20" s="96"/>
      <c r="K20" s="96"/>
      <c r="L20" s="96"/>
      <c r="M20" s="96"/>
      <c r="N20" s="96"/>
      <c r="O20" s="252"/>
    </row>
    <row r="21" spans="2:15" ht="16.5" hidden="1" thickBot="1" thickTop="1">
      <c r="B21" s="228"/>
      <c r="C21" s="208" t="str">
        <f>C7</f>
        <v>Frederick County Pedestrian On Foot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21"/>
      <c r="O21" s="222"/>
    </row>
    <row r="22" spans="2:15" ht="15.75" hidden="1" thickBot="1">
      <c r="B22" s="53" t="s">
        <v>36</v>
      </c>
      <c r="C22" s="229">
        <f>C8</f>
        <v>1994</v>
      </c>
      <c r="D22" s="4">
        <f aca="true" t="shared" si="4" ref="D22:L22">D8</f>
        <v>1995</v>
      </c>
      <c r="E22" s="4">
        <f t="shared" si="4"/>
        <v>1996</v>
      </c>
      <c r="F22" s="4">
        <f t="shared" si="4"/>
        <v>1997</v>
      </c>
      <c r="G22" s="4">
        <f t="shared" si="4"/>
        <v>1998</v>
      </c>
      <c r="H22" s="4">
        <f t="shared" si="4"/>
        <v>1999</v>
      </c>
      <c r="I22" s="4">
        <f t="shared" si="4"/>
        <v>2000</v>
      </c>
      <c r="J22" s="4">
        <f t="shared" si="4"/>
        <v>2001</v>
      </c>
      <c r="K22" s="4">
        <f t="shared" si="4"/>
        <v>2002</v>
      </c>
      <c r="L22" s="4">
        <f t="shared" si="4"/>
        <v>2003</v>
      </c>
      <c r="M22" s="55" t="s">
        <v>5</v>
      </c>
      <c r="N22" s="56" t="s">
        <v>6</v>
      </c>
      <c r="O22" s="57" t="s">
        <v>7</v>
      </c>
    </row>
    <row r="23" spans="2:15" ht="15" hidden="1">
      <c r="B23" s="58" t="s">
        <v>89</v>
      </c>
      <c r="C23" s="94"/>
      <c r="D23" s="94"/>
      <c r="E23" s="94"/>
      <c r="F23" s="122"/>
      <c r="G23" s="122"/>
      <c r="H23" s="94">
        <v>0</v>
      </c>
      <c r="I23" s="94">
        <v>0</v>
      </c>
      <c r="J23" s="94">
        <v>0</v>
      </c>
      <c r="K23" s="94">
        <v>0</v>
      </c>
      <c r="L23" s="94"/>
      <c r="M23" s="101">
        <f>SUM(C23:L23)</f>
        <v>0</v>
      </c>
      <c r="N23" s="101">
        <f>M23/10</f>
        <v>0</v>
      </c>
      <c r="O23" s="201">
        <f>M23/M$19*100</f>
        <v>0</v>
      </c>
    </row>
    <row r="24" spans="2:15" ht="15.75" hidden="1" thickBot="1">
      <c r="B24" s="60" t="s">
        <v>90</v>
      </c>
      <c r="C24" s="94"/>
      <c r="D24" s="94"/>
      <c r="E24" s="94"/>
      <c r="F24" s="94"/>
      <c r="G24" s="94"/>
      <c r="H24" s="94">
        <v>0</v>
      </c>
      <c r="I24" s="94">
        <v>0</v>
      </c>
      <c r="J24" s="94">
        <v>0</v>
      </c>
      <c r="K24" s="94">
        <v>0</v>
      </c>
      <c r="L24" s="94"/>
      <c r="M24" s="101">
        <f>SUM(C24:L24)</f>
        <v>0</v>
      </c>
      <c r="N24" s="101">
        <f>M24/10</f>
        <v>0</v>
      </c>
      <c r="O24" s="59">
        <f>M24/M$19*100</f>
        <v>0</v>
      </c>
    </row>
    <row r="25" spans="2:15" ht="15.75" hidden="1" thickBot="1">
      <c r="B25" s="61" t="s">
        <v>223</v>
      </c>
      <c r="C25" s="99">
        <f aca="true" t="shared" si="5" ref="C25:L25">SUM(C23:C24)</f>
        <v>0</v>
      </c>
      <c r="D25" s="100">
        <f t="shared" si="5"/>
        <v>0</v>
      </c>
      <c r="E25" s="100">
        <f t="shared" si="5"/>
        <v>0</v>
      </c>
      <c r="F25" s="100">
        <f t="shared" si="5"/>
        <v>0</v>
      </c>
      <c r="G25" s="100">
        <f t="shared" si="5"/>
        <v>0</v>
      </c>
      <c r="H25" s="100">
        <f t="shared" si="5"/>
        <v>0</v>
      </c>
      <c r="I25" s="100">
        <f t="shared" si="5"/>
        <v>0</v>
      </c>
      <c r="J25" s="100">
        <f t="shared" si="5"/>
        <v>0</v>
      </c>
      <c r="K25" s="100">
        <f t="shared" si="5"/>
        <v>0</v>
      </c>
      <c r="L25" s="100">
        <f t="shared" si="5"/>
        <v>0</v>
      </c>
      <c r="M25" s="100">
        <f>SUM(C25:L25)</f>
        <v>0</v>
      </c>
      <c r="N25" s="100">
        <f>M25/10</f>
        <v>0</v>
      </c>
      <c r="O25" s="62">
        <f>M25/M$19*100</f>
        <v>0</v>
      </c>
    </row>
  </sheetData>
  <printOptions/>
  <pageMargins left="0.5" right="0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0.5625" style="0" customWidth="1"/>
    <col min="2" max="2" width="27.8515625" style="0" customWidth="1"/>
    <col min="3" max="3" width="10.00390625" style="0" customWidth="1"/>
    <col min="4" max="4" width="9.421875" style="0" customWidth="1"/>
    <col min="13" max="13" width="10.421875" style="0" customWidth="1"/>
    <col min="14" max="14" width="9.28125" style="16" customWidth="1"/>
    <col min="15" max="15" width="9.57421875" style="0" customWidth="1"/>
    <col min="16" max="16" width="0.71875" style="0" customWidth="1"/>
  </cols>
  <sheetData>
    <row r="1" spans="2:15" ht="18.75">
      <c r="B1" s="9" t="str">
        <f>acc1!B5</f>
        <v>   Frederick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5" ht="16.5" customHeight="1" thickBot="1">
      <c r="B2" s="67" t="str">
        <f>acc1!B6</f>
        <v>Accident Information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0" t="s">
        <v>408</v>
      </c>
      <c r="O2" s="68"/>
    </row>
    <row r="3" spans="2:16" ht="15.75" customHeight="1" thickBot="1" thickTop="1">
      <c r="B3" s="33"/>
      <c r="C3" s="5" t="str">
        <f>acc1!$C$7</f>
        <v>Frederick County Pedestrian On Foot</v>
      </c>
      <c r="D3" s="5"/>
      <c r="E3" s="5"/>
      <c r="F3" s="5"/>
      <c r="G3" s="5"/>
      <c r="H3" s="5"/>
      <c r="I3" s="5"/>
      <c r="J3" s="5"/>
      <c r="K3" s="5"/>
      <c r="L3" s="5"/>
      <c r="M3" s="5"/>
      <c r="N3" s="18"/>
      <c r="O3" s="107"/>
      <c r="P3" s="7"/>
    </row>
    <row r="4" spans="2:16" ht="15.75" customHeight="1" thickBot="1">
      <c r="B4" s="3" t="s">
        <v>56</v>
      </c>
      <c r="C4" s="8">
        <f>acc1!C$8</f>
        <v>1994</v>
      </c>
      <c r="D4" s="4">
        <f>acc1!D$8</f>
        <v>1995</v>
      </c>
      <c r="E4" s="102">
        <f>acc1!E$8</f>
        <v>1996</v>
      </c>
      <c r="F4" s="102">
        <f>acc1!F$8</f>
        <v>1997</v>
      </c>
      <c r="G4" s="102">
        <f>acc1!G$8</f>
        <v>1998</v>
      </c>
      <c r="H4" s="102">
        <f>acc1!H$8</f>
        <v>1999</v>
      </c>
      <c r="I4" s="102">
        <f>acc1!I$8</f>
        <v>2000</v>
      </c>
      <c r="J4" s="102">
        <f>acc1!J$8</f>
        <v>2001</v>
      </c>
      <c r="K4" s="102">
        <f>acc1!K$8</f>
        <v>2002</v>
      </c>
      <c r="L4" s="102">
        <f>acc1!L$8</f>
        <v>2003</v>
      </c>
      <c r="M4" s="4" t="s">
        <v>5</v>
      </c>
      <c r="N4" s="19" t="s">
        <v>6</v>
      </c>
      <c r="O4" s="108" t="s">
        <v>7</v>
      </c>
      <c r="P4" s="7"/>
    </row>
    <row r="5" spans="2:16" ht="15.75" customHeight="1">
      <c r="B5" s="2" t="s">
        <v>57</v>
      </c>
      <c r="C5" s="82">
        <v>0</v>
      </c>
      <c r="D5" s="82">
        <v>0</v>
      </c>
      <c r="E5" s="82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83">
        <f>SUM(C5:L5)</f>
        <v>0</v>
      </c>
      <c r="N5" s="84">
        <f>M5/10</f>
        <v>0</v>
      </c>
      <c r="O5" s="114">
        <f aca="true" t="shared" si="0" ref="O5:O19">(M5/M$19)*100</f>
        <v>0</v>
      </c>
      <c r="P5" s="7"/>
    </row>
    <row r="6" spans="2:16" ht="15.75" customHeight="1">
      <c r="B6" s="2" t="s">
        <v>58</v>
      </c>
      <c r="C6" s="82">
        <v>0</v>
      </c>
      <c r="D6" s="82">
        <v>0</v>
      </c>
      <c r="E6" s="82">
        <v>0</v>
      </c>
      <c r="F6" s="144">
        <v>0</v>
      </c>
      <c r="G6" s="144">
        <v>0</v>
      </c>
      <c r="H6" s="144">
        <v>0</v>
      </c>
      <c r="I6" s="144">
        <v>1</v>
      </c>
      <c r="J6" s="144">
        <v>0</v>
      </c>
      <c r="K6" s="144">
        <v>0</v>
      </c>
      <c r="L6" s="144">
        <v>0</v>
      </c>
      <c r="M6" s="83">
        <f aca="true" t="shared" si="1" ref="M6:M19">SUM(C6:L6)</f>
        <v>1</v>
      </c>
      <c r="N6" s="84">
        <f aca="true" t="shared" si="2" ref="N6:N19">M6/10</f>
        <v>0.1</v>
      </c>
      <c r="O6" s="114">
        <f t="shared" si="0"/>
        <v>9.090909090909092</v>
      </c>
      <c r="P6" s="7"/>
    </row>
    <row r="7" spans="2:16" ht="15.75" customHeight="1">
      <c r="B7" s="2" t="s">
        <v>59</v>
      </c>
      <c r="C7" s="82">
        <v>0</v>
      </c>
      <c r="D7" s="82">
        <v>0</v>
      </c>
      <c r="E7" s="82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83">
        <f t="shared" si="1"/>
        <v>0</v>
      </c>
      <c r="N7" s="84">
        <f t="shared" si="2"/>
        <v>0</v>
      </c>
      <c r="O7" s="114">
        <f t="shared" si="0"/>
        <v>0</v>
      </c>
      <c r="P7" s="7"/>
    </row>
    <row r="8" spans="2:16" ht="15.75" customHeight="1">
      <c r="B8" s="2" t="s">
        <v>60</v>
      </c>
      <c r="C8" s="82">
        <v>1</v>
      </c>
      <c r="D8" s="82">
        <v>0</v>
      </c>
      <c r="E8" s="82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1</v>
      </c>
      <c r="M8" s="83">
        <f t="shared" si="1"/>
        <v>2</v>
      </c>
      <c r="N8" s="84">
        <f t="shared" si="2"/>
        <v>0.2</v>
      </c>
      <c r="O8" s="114">
        <f t="shared" si="0"/>
        <v>18.181818181818183</v>
      </c>
      <c r="P8" s="7"/>
    </row>
    <row r="9" spans="2:16" ht="15.75" customHeight="1">
      <c r="B9" s="2" t="s">
        <v>61</v>
      </c>
      <c r="C9" s="82">
        <v>0</v>
      </c>
      <c r="D9" s="82">
        <v>0</v>
      </c>
      <c r="E9" s="82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83">
        <f t="shared" si="1"/>
        <v>0</v>
      </c>
      <c r="N9" s="84">
        <f t="shared" si="2"/>
        <v>0</v>
      </c>
      <c r="O9" s="114">
        <f t="shared" si="0"/>
        <v>0</v>
      </c>
      <c r="P9" s="7"/>
    </row>
    <row r="10" spans="2:16" ht="15.75" customHeight="1">
      <c r="B10" s="2" t="s">
        <v>62</v>
      </c>
      <c r="C10" s="82">
        <v>0</v>
      </c>
      <c r="D10" s="82">
        <v>0</v>
      </c>
      <c r="E10" s="82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83">
        <f t="shared" si="1"/>
        <v>0</v>
      </c>
      <c r="N10" s="84">
        <f t="shared" si="2"/>
        <v>0</v>
      </c>
      <c r="O10" s="114">
        <f t="shared" si="0"/>
        <v>0</v>
      </c>
      <c r="P10" s="7"/>
    </row>
    <row r="11" spans="2:16" ht="15.75" customHeight="1">
      <c r="B11" s="2" t="s">
        <v>63</v>
      </c>
      <c r="C11" s="82">
        <v>0</v>
      </c>
      <c r="D11" s="82">
        <v>0</v>
      </c>
      <c r="E11" s="82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83">
        <f t="shared" si="1"/>
        <v>0</v>
      </c>
      <c r="N11" s="84">
        <f t="shared" si="2"/>
        <v>0</v>
      </c>
      <c r="O11" s="114">
        <f t="shared" si="0"/>
        <v>0</v>
      </c>
      <c r="P11" s="7"/>
    </row>
    <row r="12" spans="2:16" ht="15.75" customHeight="1">
      <c r="B12" s="2" t="s">
        <v>64</v>
      </c>
      <c r="C12" s="82">
        <v>0</v>
      </c>
      <c r="D12" s="82">
        <v>0</v>
      </c>
      <c r="E12" s="82">
        <v>1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83">
        <f t="shared" si="1"/>
        <v>1</v>
      </c>
      <c r="N12" s="84">
        <f t="shared" si="2"/>
        <v>0.1</v>
      </c>
      <c r="O12" s="114">
        <f t="shared" si="0"/>
        <v>9.090909090909092</v>
      </c>
      <c r="P12" s="7"/>
    </row>
    <row r="13" spans="2:16" ht="15.75" customHeight="1">
      <c r="B13" s="2" t="s">
        <v>65</v>
      </c>
      <c r="C13" s="82">
        <v>0</v>
      </c>
      <c r="D13" s="82">
        <v>0</v>
      </c>
      <c r="E13" s="82">
        <v>0</v>
      </c>
      <c r="F13" s="144">
        <v>0</v>
      </c>
      <c r="G13" s="144">
        <v>1</v>
      </c>
      <c r="H13" s="144">
        <v>0</v>
      </c>
      <c r="I13" s="144">
        <v>0</v>
      </c>
      <c r="J13" s="144">
        <v>0</v>
      </c>
      <c r="K13" s="144">
        <v>0</v>
      </c>
      <c r="L13" s="144">
        <v>1</v>
      </c>
      <c r="M13" s="83">
        <f t="shared" si="1"/>
        <v>2</v>
      </c>
      <c r="N13" s="84">
        <f t="shared" si="2"/>
        <v>0.2</v>
      </c>
      <c r="O13" s="114">
        <f t="shared" si="0"/>
        <v>18.181818181818183</v>
      </c>
      <c r="P13" s="7"/>
    </row>
    <row r="14" spans="2:16" ht="15.75" customHeight="1">
      <c r="B14" s="2" t="s">
        <v>66</v>
      </c>
      <c r="C14" s="82">
        <v>0</v>
      </c>
      <c r="D14" s="82">
        <v>1</v>
      </c>
      <c r="E14" s="82">
        <v>0</v>
      </c>
      <c r="F14" s="144">
        <v>0</v>
      </c>
      <c r="G14" s="144">
        <v>0</v>
      </c>
      <c r="H14" s="144">
        <v>0</v>
      </c>
      <c r="I14" s="144">
        <v>1</v>
      </c>
      <c r="J14" s="144">
        <v>0</v>
      </c>
      <c r="K14" s="144">
        <v>0</v>
      </c>
      <c r="L14" s="144">
        <v>0</v>
      </c>
      <c r="M14" s="83">
        <f t="shared" si="1"/>
        <v>2</v>
      </c>
      <c r="N14" s="84">
        <f t="shared" si="2"/>
        <v>0.2</v>
      </c>
      <c r="O14" s="114">
        <f t="shared" si="0"/>
        <v>18.181818181818183</v>
      </c>
      <c r="P14" s="7"/>
    </row>
    <row r="15" spans="2:16" ht="15.75" customHeight="1">
      <c r="B15" s="2" t="s">
        <v>67</v>
      </c>
      <c r="C15" s="82">
        <v>0</v>
      </c>
      <c r="D15" s="82">
        <v>0</v>
      </c>
      <c r="E15" s="82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1</v>
      </c>
      <c r="K15" s="144">
        <v>0</v>
      </c>
      <c r="L15" s="144">
        <v>1</v>
      </c>
      <c r="M15" s="83">
        <f t="shared" si="1"/>
        <v>2</v>
      </c>
      <c r="N15" s="84">
        <f t="shared" si="2"/>
        <v>0.2</v>
      </c>
      <c r="O15" s="114">
        <f t="shared" si="0"/>
        <v>18.181818181818183</v>
      </c>
      <c r="P15" s="7"/>
    </row>
    <row r="16" spans="2:16" ht="15.75" customHeight="1">
      <c r="B16" s="2" t="s">
        <v>68</v>
      </c>
      <c r="C16" s="82">
        <v>0</v>
      </c>
      <c r="D16" s="82">
        <v>0</v>
      </c>
      <c r="E16" s="82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83">
        <f t="shared" si="1"/>
        <v>0</v>
      </c>
      <c r="N16" s="84">
        <f t="shared" si="2"/>
        <v>0</v>
      </c>
      <c r="O16" s="114">
        <f t="shared" si="0"/>
        <v>0</v>
      </c>
      <c r="P16" s="7"/>
    </row>
    <row r="17" spans="2:16" ht="15.75" customHeight="1">
      <c r="B17" s="2" t="s">
        <v>69</v>
      </c>
      <c r="C17" s="82">
        <v>0</v>
      </c>
      <c r="D17" s="82">
        <v>0</v>
      </c>
      <c r="E17" s="82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83">
        <f t="shared" si="1"/>
        <v>0</v>
      </c>
      <c r="N17" s="84">
        <f t="shared" si="2"/>
        <v>0</v>
      </c>
      <c r="O17" s="114">
        <f t="shared" si="0"/>
        <v>0</v>
      </c>
      <c r="P17" s="7"/>
    </row>
    <row r="18" spans="2:16" ht="15.75" customHeight="1" thickBot="1">
      <c r="B18" s="2" t="s">
        <v>54</v>
      </c>
      <c r="C18" s="82">
        <v>0</v>
      </c>
      <c r="D18" s="82">
        <v>0</v>
      </c>
      <c r="E18" s="82">
        <v>0</v>
      </c>
      <c r="F18" s="144">
        <v>0</v>
      </c>
      <c r="G18" s="144">
        <v>1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80">
        <f t="shared" si="1"/>
        <v>1</v>
      </c>
      <c r="N18" s="81">
        <f t="shared" si="2"/>
        <v>0.1</v>
      </c>
      <c r="O18" s="114">
        <f t="shared" si="0"/>
        <v>9.090909090909092</v>
      </c>
      <c r="P18" s="7"/>
    </row>
    <row r="19" spans="2:16" ht="15.75" customHeight="1" thickBot="1">
      <c r="B19" s="12" t="s">
        <v>70</v>
      </c>
      <c r="C19" s="86">
        <f aca="true" t="shared" si="3" ref="C19:L19">SUM(C5:C18)</f>
        <v>1</v>
      </c>
      <c r="D19" s="87">
        <f t="shared" si="3"/>
        <v>1</v>
      </c>
      <c r="E19" s="86">
        <f t="shared" si="3"/>
        <v>1</v>
      </c>
      <c r="F19" s="87">
        <f t="shared" si="3"/>
        <v>0</v>
      </c>
      <c r="G19" s="86">
        <f t="shared" si="3"/>
        <v>2</v>
      </c>
      <c r="H19" s="87">
        <f t="shared" si="3"/>
        <v>0</v>
      </c>
      <c r="I19" s="87">
        <f t="shared" si="3"/>
        <v>2</v>
      </c>
      <c r="J19" s="87">
        <f t="shared" si="3"/>
        <v>1</v>
      </c>
      <c r="K19" s="87">
        <f t="shared" si="3"/>
        <v>0</v>
      </c>
      <c r="L19" s="87">
        <f t="shared" si="3"/>
        <v>3</v>
      </c>
      <c r="M19" s="87">
        <f t="shared" si="1"/>
        <v>11</v>
      </c>
      <c r="N19" s="87">
        <f t="shared" si="2"/>
        <v>1.1</v>
      </c>
      <c r="O19" s="115">
        <f t="shared" si="0"/>
        <v>100</v>
      </c>
      <c r="P19" s="7"/>
    </row>
    <row r="20" spans="2:16" ht="18.75" customHeight="1" thickBot="1" thickTop="1"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0"/>
      <c r="O20" s="6"/>
      <c r="P20" s="27"/>
    </row>
    <row r="21" spans="2:15" ht="15.75" customHeight="1" thickBot="1" thickTop="1">
      <c r="B21" s="33"/>
      <c r="C21" s="5" t="str">
        <f>acc1!$C$7</f>
        <v>Frederick County Pedestrian On Foot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8"/>
      <c r="O21" s="23"/>
    </row>
    <row r="22" spans="2:15" ht="15.75" customHeight="1" thickBot="1">
      <c r="B22" s="3" t="s">
        <v>71</v>
      </c>
      <c r="C22" s="8">
        <f>acc1!C$8</f>
        <v>1994</v>
      </c>
      <c r="D22" s="4">
        <f>acc1!D$8</f>
        <v>1995</v>
      </c>
      <c r="E22" s="102">
        <f>acc1!E$8</f>
        <v>1996</v>
      </c>
      <c r="F22" s="102">
        <f>acc1!F$8</f>
        <v>1997</v>
      </c>
      <c r="G22" s="102">
        <f>acc1!G$8</f>
        <v>1998</v>
      </c>
      <c r="H22" s="102">
        <f>acc1!H$8</f>
        <v>1999</v>
      </c>
      <c r="I22" s="102">
        <f>acc1!I$8</f>
        <v>2000</v>
      </c>
      <c r="J22" s="102">
        <f>acc1!J$8</f>
        <v>2001</v>
      </c>
      <c r="K22" s="102">
        <f>acc1!K$8</f>
        <v>2002</v>
      </c>
      <c r="L22" s="102">
        <f>acc1!L$8</f>
        <v>2003</v>
      </c>
      <c r="M22" s="4" t="s">
        <v>5</v>
      </c>
      <c r="N22" s="19" t="s">
        <v>6</v>
      </c>
      <c r="O22" s="24" t="s">
        <v>7</v>
      </c>
    </row>
    <row r="23" spans="1:15" ht="15.75" customHeight="1">
      <c r="A23" s="27"/>
      <c r="B23" s="2" t="s">
        <v>72</v>
      </c>
      <c r="C23" s="82">
        <v>5</v>
      </c>
      <c r="D23" s="82">
        <v>9</v>
      </c>
      <c r="E23" s="82">
        <v>10</v>
      </c>
      <c r="F23" s="144">
        <v>4</v>
      </c>
      <c r="G23" s="190">
        <v>11</v>
      </c>
      <c r="H23" s="191">
        <v>6</v>
      </c>
      <c r="I23" s="191">
        <v>4</v>
      </c>
      <c r="J23" s="191">
        <v>7</v>
      </c>
      <c r="K23" s="144">
        <v>7</v>
      </c>
      <c r="L23" s="144">
        <v>8</v>
      </c>
      <c r="M23" s="83">
        <f>SUM(C23:L23)</f>
        <v>71</v>
      </c>
      <c r="N23" s="84">
        <f>M23/10</f>
        <v>7.1</v>
      </c>
      <c r="O23" s="213">
        <f>(M23/M$29)*100</f>
        <v>15.203426124197003</v>
      </c>
    </row>
    <row r="24" spans="1:15" ht="15.75" customHeight="1">
      <c r="A24" s="27"/>
      <c r="B24" s="2" t="s">
        <v>73</v>
      </c>
      <c r="C24" s="82">
        <v>29</v>
      </c>
      <c r="D24" s="82">
        <v>37</v>
      </c>
      <c r="E24" s="82">
        <v>32</v>
      </c>
      <c r="F24" s="144">
        <v>47</v>
      </c>
      <c r="G24" s="190">
        <v>40</v>
      </c>
      <c r="H24" s="144">
        <v>43</v>
      </c>
      <c r="I24" s="144">
        <v>42</v>
      </c>
      <c r="J24" s="144">
        <v>33</v>
      </c>
      <c r="K24" s="144">
        <v>37</v>
      </c>
      <c r="L24" s="144">
        <v>38</v>
      </c>
      <c r="M24" s="83">
        <f aca="true" t="shared" si="4" ref="M24:M29">SUM(C24:L24)</f>
        <v>378</v>
      </c>
      <c r="N24" s="84">
        <f aca="true" t="shared" si="5" ref="N24:N29">M24/10</f>
        <v>37.8</v>
      </c>
      <c r="O24" s="213">
        <f aca="true" t="shared" si="6" ref="O24:O29">(M24/M$29)*100</f>
        <v>80.94218415417559</v>
      </c>
    </row>
    <row r="25" spans="1:15" ht="15.75" customHeight="1">
      <c r="A25" s="27"/>
      <c r="B25" s="2" t="s">
        <v>74</v>
      </c>
      <c r="C25" s="82">
        <v>1</v>
      </c>
      <c r="D25" s="82">
        <v>0</v>
      </c>
      <c r="E25" s="82">
        <v>1</v>
      </c>
      <c r="F25" s="144">
        <v>0</v>
      </c>
      <c r="G25" s="190">
        <v>0</v>
      </c>
      <c r="H25" s="144">
        <v>1</v>
      </c>
      <c r="I25" s="144">
        <v>1</v>
      </c>
      <c r="J25" s="144">
        <v>1</v>
      </c>
      <c r="K25" s="144">
        <v>0</v>
      </c>
      <c r="L25" s="144">
        <v>1</v>
      </c>
      <c r="M25" s="83">
        <f t="shared" si="4"/>
        <v>6</v>
      </c>
      <c r="N25" s="84">
        <f t="shared" si="5"/>
        <v>0.6</v>
      </c>
      <c r="O25" s="213">
        <f t="shared" si="6"/>
        <v>1.284796573875803</v>
      </c>
    </row>
    <row r="26" spans="1:15" ht="15.75" customHeight="1">
      <c r="A26" s="27"/>
      <c r="B26" s="2" t="s">
        <v>75</v>
      </c>
      <c r="C26" s="82">
        <v>0</v>
      </c>
      <c r="D26" s="82">
        <v>1</v>
      </c>
      <c r="E26" s="82">
        <v>1</v>
      </c>
      <c r="F26" s="144">
        <v>0</v>
      </c>
      <c r="G26" s="190">
        <v>1</v>
      </c>
      <c r="H26" s="144">
        <v>1</v>
      </c>
      <c r="I26" s="144">
        <v>1</v>
      </c>
      <c r="J26" s="144">
        <v>0</v>
      </c>
      <c r="K26" s="144">
        <v>1</v>
      </c>
      <c r="L26" s="144">
        <v>1</v>
      </c>
      <c r="M26" s="83">
        <f t="shared" si="4"/>
        <v>7</v>
      </c>
      <c r="N26" s="84">
        <f t="shared" si="5"/>
        <v>0.7</v>
      </c>
      <c r="O26" s="213">
        <f t="shared" si="6"/>
        <v>1.4989293361884368</v>
      </c>
    </row>
    <row r="27" spans="1:15" ht="15.75" customHeight="1">
      <c r="A27" s="27"/>
      <c r="B27" s="2" t="s">
        <v>76</v>
      </c>
      <c r="C27" s="82">
        <v>0</v>
      </c>
      <c r="D27" s="82">
        <v>0</v>
      </c>
      <c r="E27" s="82">
        <v>0</v>
      </c>
      <c r="F27" s="144">
        <v>0</v>
      </c>
      <c r="G27" s="190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83">
        <f t="shared" si="4"/>
        <v>0</v>
      </c>
      <c r="N27" s="84">
        <f t="shared" si="5"/>
        <v>0</v>
      </c>
      <c r="O27" s="213">
        <f t="shared" si="6"/>
        <v>0</v>
      </c>
    </row>
    <row r="28" spans="1:15" ht="15.75" customHeight="1" thickBot="1">
      <c r="A28" s="27"/>
      <c r="B28" s="2" t="s">
        <v>77</v>
      </c>
      <c r="C28" s="82">
        <v>4</v>
      </c>
      <c r="D28" s="82">
        <v>0</v>
      </c>
      <c r="E28" s="82">
        <v>1</v>
      </c>
      <c r="F28" s="144">
        <v>0</v>
      </c>
      <c r="G28" s="190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80">
        <f t="shared" si="4"/>
        <v>5</v>
      </c>
      <c r="N28" s="81">
        <f t="shared" si="5"/>
        <v>0.5</v>
      </c>
      <c r="O28" s="213">
        <f t="shared" si="6"/>
        <v>1.070663811563169</v>
      </c>
    </row>
    <row r="29" spans="1:15" ht="15.75" customHeight="1" thickBot="1">
      <c r="A29" s="27"/>
      <c r="B29" s="12" t="s">
        <v>55</v>
      </c>
      <c r="C29" s="86">
        <f aca="true" t="shared" si="7" ref="C29:L29">SUM(C23:C28)</f>
        <v>39</v>
      </c>
      <c r="D29" s="87">
        <f t="shared" si="7"/>
        <v>47</v>
      </c>
      <c r="E29" s="86">
        <f t="shared" si="7"/>
        <v>45</v>
      </c>
      <c r="F29" s="87">
        <f t="shared" si="7"/>
        <v>51</v>
      </c>
      <c r="G29" s="86">
        <f t="shared" si="7"/>
        <v>52</v>
      </c>
      <c r="H29" s="87">
        <f t="shared" si="7"/>
        <v>51</v>
      </c>
      <c r="I29" s="87">
        <f t="shared" si="7"/>
        <v>48</v>
      </c>
      <c r="J29" s="87">
        <f t="shared" si="7"/>
        <v>41</v>
      </c>
      <c r="K29" s="87">
        <f t="shared" si="7"/>
        <v>45</v>
      </c>
      <c r="L29" s="87">
        <f t="shared" si="7"/>
        <v>48</v>
      </c>
      <c r="M29" s="87">
        <f t="shared" si="4"/>
        <v>467</v>
      </c>
      <c r="N29" s="87">
        <f t="shared" si="5"/>
        <v>46.7</v>
      </c>
      <c r="O29" s="26">
        <f t="shared" si="6"/>
        <v>100</v>
      </c>
    </row>
    <row r="30" spans="1:15" ht="18.75" customHeight="1" thickBot="1" thickTop="1">
      <c r="A30" s="27"/>
      <c r="B30" s="3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0"/>
      <c r="O30" s="6"/>
    </row>
    <row r="31" spans="1:15" ht="15.75" customHeight="1" thickBot="1" thickTop="1">
      <c r="A31" s="27"/>
      <c r="B31" s="33"/>
      <c r="C31" s="5" t="str">
        <f>acc1!$C$7</f>
        <v>Frederick County Pedestrian On Foot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8"/>
      <c r="O31" s="23"/>
    </row>
    <row r="32" spans="1:15" ht="15.75" customHeight="1" thickBot="1">
      <c r="A32" s="27"/>
      <c r="B32" s="3" t="s">
        <v>78</v>
      </c>
      <c r="C32" s="8">
        <f>acc1!C$8</f>
        <v>1994</v>
      </c>
      <c r="D32" s="4">
        <f>acc1!D$8</f>
        <v>1995</v>
      </c>
      <c r="E32" s="102">
        <f>acc1!E$8</f>
        <v>1996</v>
      </c>
      <c r="F32" s="102">
        <f>acc1!F$8</f>
        <v>1997</v>
      </c>
      <c r="G32" s="102">
        <f>acc1!G$8</f>
        <v>1998</v>
      </c>
      <c r="H32" s="102">
        <f>acc1!H$8</f>
        <v>1999</v>
      </c>
      <c r="I32" s="102">
        <f>acc1!I$8</f>
        <v>2000</v>
      </c>
      <c r="J32" s="102">
        <f>acc1!J$8</f>
        <v>2001</v>
      </c>
      <c r="K32" s="102">
        <f>acc1!K$8</f>
        <v>2002</v>
      </c>
      <c r="L32" s="102">
        <f>acc1!L$8</f>
        <v>2003</v>
      </c>
      <c r="M32" s="4" t="s">
        <v>5</v>
      </c>
      <c r="N32" s="19" t="s">
        <v>6</v>
      </c>
      <c r="O32" s="24" t="s">
        <v>7</v>
      </c>
    </row>
    <row r="33" spans="1:15" ht="15.75" customHeight="1">
      <c r="A33" s="27"/>
      <c r="B33" s="2" t="s">
        <v>79</v>
      </c>
      <c r="C33" s="82">
        <v>29</v>
      </c>
      <c r="D33" s="82">
        <v>43</v>
      </c>
      <c r="E33" s="82">
        <v>38</v>
      </c>
      <c r="F33" s="144">
        <v>45</v>
      </c>
      <c r="G33" s="144">
        <v>41</v>
      </c>
      <c r="H33" s="144">
        <v>45</v>
      </c>
      <c r="I33" s="144">
        <v>45</v>
      </c>
      <c r="J33" s="144">
        <v>35</v>
      </c>
      <c r="K33" s="144">
        <v>37</v>
      </c>
      <c r="L33" s="144">
        <v>40</v>
      </c>
      <c r="M33" s="83">
        <f aca="true" t="shared" si="8" ref="M33:M39">SUM(C33:L33)</f>
        <v>398</v>
      </c>
      <c r="N33" s="84">
        <f>M33/10</f>
        <v>39.8</v>
      </c>
      <c r="O33" s="213">
        <f>(M33/M$39)*100</f>
        <v>85.22483940042827</v>
      </c>
    </row>
    <row r="34" spans="1:15" ht="15.75" customHeight="1">
      <c r="A34" s="27"/>
      <c r="B34" s="2" t="s">
        <v>80</v>
      </c>
      <c r="C34" s="82">
        <v>1</v>
      </c>
      <c r="D34" s="82">
        <v>0</v>
      </c>
      <c r="E34" s="82">
        <v>0</v>
      </c>
      <c r="F34" s="144">
        <v>2</v>
      </c>
      <c r="G34" s="144">
        <v>0</v>
      </c>
      <c r="H34" s="144">
        <v>0</v>
      </c>
      <c r="I34" s="144">
        <v>0</v>
      </c>
      <c r="J34" s="144">
        <v>2</v>
      </c>
      <c r="K34" s="144">
        <v>0</v>
      </c>
      <c r="L34" s="144">
        <v>0</v>
      </c>
      <c r="M34" s="83">
        <f t="shared" si="8"/>
        <v>5</v>
      </c>
      <c r="N34" s="84">
        <f aca="true" t="shared" si="9" ref="N34:N39">M34/10</f>
        <v>0.5</v>
      </c>
      <c r="O34" s="213">
        <f aca="true" t="shared" si="10" ref="O34:O39">(M34/M$39)*100</f>
        <v>1.070663811563169</v>
      </c>
    </row>
    <row r="35" spans="1:15" ht="15.75" customHeight="1">
      <c r="A35" s="27"/>
      <c r="B35" s="2" t="s">
        <v>81</v>
      </c>
      <c r="C35" s="82">
        <v>4</v>
      </c>
      <c r="D35" s="82">
        <v>2</v>
      </c>
      <c r="E35" s="82">
        <v>7</v>
      </c>
      <c r="F35" s="144">
        <v>3</v>
      </c>
      <c r="G35" s="144">
        <v>10</v>
      </c>
      <c r="H35" s="144">
        <v>5</v>
      </c>
      <c r="I35" s="144">
        <v>3</v>
      </c>
      <c r="J35" s="144">
        <v>3</v>
      </c>
      <c r="K35" s="144">
        <v>6</v>
      </c>
      <c r="L35" s="144">
        <v>7</v>
      </c>
      <c r="M35" s="83">
        <f t="shared" si="8"/>
        <v>50</v>
      </c>
      <c r="N35" s="84">
        <f t="shared" si="9"/>
        <v>5</v>
      </c>
      <c r="O35" s="213">
        <f t="shared" si="10"/>
        <v>10.706638115631693</v>
      </c>
    </row>
    <row r="36" spans="1:15" ht="15.75" customHeight="1">
      <c r="A36" s="27"/>
      <c r="B36" s="2" t="s">
        <v>74</v>
      </c>
      <c r="C36" s="82">
        <v>1</v>
      </c>
      <c r="D36" s="82">
        <v>2</v>
      </c>
      <c r="E36" s="82">
        <v>0</v>
      </c>
      <c r="F36" s="144">
        <v>0</v>
      </c>
      <c r="G36" s="144">
        <v>0</v>
      </c>
      <c r="H36" s="144">
        <v>1</v>
      </c>
      <c r="I36" s="144">
        <v>0</v>
      </c>
      <c r="J36" s="144">
        <v>1</v>
      </c>
      <c r="K36" s="144">
        <v>1</v>
      </c>
      <c r="L36" s="144">
        <v>1</v>
      </c>
      <c r="M36" s="83">
        <f t="shared" si="8"/>
        <v>7</v>
      </c>
      <c r="N36" s="84">
        <f t="shared" si="9"/>
        <v>0.7</v>
      </c>
      <c r="O36" s="213">
        <f t="shared" si="10"/>
        <v>1.4989293361884368</v>
      </c>
    </row>
    <row r="37" spans="1:15" ht="15.75" customHeight="1">
      <c r="A37" s="27"/>
      <c r="B37" s="2" t="s">
        <v>82</v>
      </c>
      <c r="C37" s="82">
        <v>0</v>
      </c>
      <c r="D37" s="82">
        <v>0</v>
      </c>
      <c r="E37" s="82">
        <v>0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44">
        <v>1</v>
      </c>
      <c r="L37" s="144">
        <v>0</v>
      </c>
      <c r="M37" s="83">
        <f t="shared" si="8"/>
        <v>2</v>
      </c>
      <c r="N37" s="84">
        <f t="shared" si="9"/>
        <v>0.2</v>
      </c>
      <c r="O37" s="213">
        <f t="shared" si="10"/>
        <v>0.4282655246252677</v>
      </c>
    </row>
    <row r="38" spans="1:15" ht="15.75" customHeight="1" thickBot="1">
      <c r="A38" s="27"/>
      <c r="B38" s="2" t="s">
        <v>77</v>
      </c>
      <c r="C38" s="82">
        <v>4</v>
      </c>
      <c r="D38" s="82">
        <v>0</v>
      </c>
      <c r="E38" s="82">
        <v>0</v>
      </c>
      <c r="F38" s="144">
        <v>0</v>
      </c>
      <c r="G38" s="144">
        <v>1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80">
        <f t="shared" si="8"/>
        <v>5</v>
      </c>
      <c r="N38" s="81">
        <f t="shared" si="9"/>
        <v>0.5</v>
      </c>
      <c r="O38" s="213">
        <f t="shared" si="10"/>
        <v>1.070663811563169</v>
      </c>
    </row>
    <row r="39" spans="1:15" ht="18.75" customHeight="1" thickBot="1">
      <c r="A39" s="27"/>
      <c r="B39" s="12" t="s">
        <v>55</v>
      </c>
      <c r="C39" s="86">
        <f aca="true" t="shared" si="11" ref="C39:L39">SUM(C33:C38)</f>
        <v>39</v>
      </c>
      <c r="D39" s="87">
        <f t="shared" si="11"/>
        <v>47</v>
      </c>
      <c r="E39" s="86">
        <f t="shared" si="11"/>
        <v>45</v>
      </c>
      <c r="F39" s="87">
        <f t="shared" si="11"/>
        <v>51</v>
      </c>
      <c r="G39" s="86">
        <f t="shared" si="11"/>
        <v>52</v>
      </c>
      <c r="H39" s="87">
        <f t="shared" si="11"/>
        <v>51</v>
      </c>
      <c r="I39" s="87">
        <f t="shared" si="11"/>
        <v>48</v>
      </c>
      <c r="J39" s="87">
        <f t="shared" si="11"/>
        <v>41</v>
      </c>
      <c r="K39" s="87">
        <f t="shared" si="11"/>
        <v>45</v>
      </c>
      <c r="L39" s="87">
        <f t="shared" si="11"/>
        <v>48</v>
      </c>
      <c r="M39" s="87">
        <f t="shared" si="8"/>
        <v>467</v>
      </c>
      <c r="N39" s="87">
        <f t="shared" si="9"/>
        <v>46.7</v>
      </c>
      <c r="O39" s="26">
        <f t="shared" si="10"/>
        <v>100</v>
      </c>
    </row>
    <row r="40" spans="1:15" ht="15.75" customHeight="1" thickBot="1" thickTop="1">
      <c r="A40" s="27"/>
      <c r="B40" s="3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0"/>
      <c r="O40" s="6"/>
    </row>
    <row r="41" spans="1:15" ht="15.75" customHeight="1" thickBot="1" thickTop="1">
      <c r="A41" s="27"/>
      <c r="B41" s="33"/>
      <c r="C41" s="5" t="str">
        <f>acc1!$C$7</f>
        <v>Frederick County Pedestrian On Foot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18"/>
      <c r="O41" s="23"/>
    </row>
    <row r="42" spans="1:15" ht="15.75" customHeight="1" thickBot="1">
      <c r="A42" s="27"/>
      <c r="B42" s="3" t="s">
        <v>83</v>
      </c>
      <c r="C42" s="8">
        <f>acc1!C$8</f>
        <v>1994</v>
      </c>
      <c r="D42" s="4">
        <f>acc1!D$8</f>
        <v>1995</v>
      </c>
      <c r="E42" s="102">
        <f>acc1!E$8</f>
        <v>1996</v>
      </c>
      <c r="F42" s="102">
        <f>acc1!F$8</f>
        <v>1997</v>
      </c>
      <c r="G42" s="102">
        <f>acc1!G$8</f>
        <v>1998</v>
      </c>
      <c r="H42" s="102">
        <f>acc1!H$8</f>
        <v>1999</v>
      </c>
      <c r="I42" s="102">
        <f>acc1!I$8</f>
        <v>2000</v>
      </c>
      <c r="J42" s="102">
        <f>acc1!J$8</f>
        <v>2001</v>
      </c>
      <c r="K42" s="102">
        <f>acc1!K$8</f>
        <v>2002</v>
      </c>
      <c r="L42" s="102">
        <f>acc1!L$8</f>
        <v>2003</v>
      </c>
      <c r="M42" s="4" t="s">
        <v>5</v>
      </c>
      <c r="N42" s="19" t="s">
        <v>6</v>
      </c>
      <c r="O42" s="24" t="s">
        <v>7</v>
      </c>
    </row>
    <row r="43" spans="1:15" ht="15.75" customHeight="1">
      <c r="A43" s="27"/>
      <c r="B43" s="2" t="s">
        <v>84</v>
      </c>
      <c r="C43" s="82">
        <v>25</v>
      </c>
      <c r="D43" s="82">
        <v>26</v>
      </c>
      <c r="E43" s="82">
        <v>23</v>
      </c>
      <c r="F43" s="144">
        <v>34</v>
      </c>
      <c r="G43" s="144">
        <v>34</v>
      </c>
      <c r="H43" s="144">
        <v>34</v>
      </c>
      <c r="I43" s="144">
        <v>32</v>
      </c>
      <c r="J43" s="144">
        <v>28</v>
      </c>
      <c r="K43" s="144">
        <v>24</v>
      </c>
      <c r="L43" s="144">
        <v>30</v>
      </c>
      <c r="M43" s="83">
        <f aca="true" t="shared" si="12" ref="M43:M48">SUM(C43:L43)</f>
        <v>290</v>
      </c>
      <c r="N43" s="84">
        <f aca="true" t="shared" si="13" ref="N43:N48">M43/10</f>
        <v>29</v>
      </c>
      <c r="O43" s="213">
        <f aca="true" t="shared" si="14" ref="O43:O48">(M43/M$48)*100</f>
        <v>62.098501070663815</v>
      </c>
    </row>
    <row r="44" spans="1:15" ht="15.75" customHeight="1">
      <c r="A44" s="27"/>
      <c r="B44" s="2" t="s">
        <v>85</v>
      </c>
      <c r="C44" s="82">
        <v>2</v>
      </c>
      <c r="D44" s="82">
        <v>4</v>
      </c>
      <c r="E44" s="82">
        <v>3</v>
      </c>
      <c r="F44" s="144">
        <v>0</v>
      </c>
      <c r="G44" s="144">
        <v>1</v>
      </c>
      <c r="H44" s="144">
        <v>3</v>
      </c>
      <c r="I44" s="144">
        <v>2</v>
      </c>
      <c r="J44" s="144">
        <v>1</v>
      </c>
      <c r="K44" s="144">
        <v>5</v>
      </c>
      <c r="L44" s="144">
        <v>1</v>
      </c>
      <c r="M44" s="83">
        <f t="shared" si="12"/>
        <v>22</v>
      </c>
      <c r="N44" s="84">
        <f t="shared" si="13"/>
        <v>2.2</v>
      </c>
      <c r="O44" s="213">
        <f t="shared" si="14"/>
        <v>4.710920770877944</v>
      </c>
    </row>
    <row r="45" spans="1:15" ht="15.75" customHeight="1">
      <c r="A45" s="27"/>
      <c r="B45" s="2" t="s">
        <v>86</v>
      </c>
      <c r="C45" s="82">
        <v>8</v>
      </c>
      <c r="D45" s="82">
        <v>12</v>
      </c>
      <c r="E45" s="82">
        <v>11</v>
      </c>
      <c r="F45" s="144">
        <v>12</v>
      </c>
      <c r="G45" s="144">
        <v>13</v>
      </c>
      <c r="H45" s="144">
        <v>8</v>
      </c>
      <c r="I45" s="144">
        <v>9</v>
      </c>
      <c r="J45" s="144">
        <v>8</v>
      </c>
      <c r="K45" s="144">
        <v>12</v>
      </c>
      <c r="L45" s="144">
        <v>11</v>
      </c>
      <c r="M45" s="83">
        <f t="shared" si="12"/>
        <v>104</v>
      </c>
      <c r="N45" s="84">
        <f t="shared" si="13"/>
        <v>10.4</v>
      </c>
      <c r="O45" s="213">
        <f t="shared" si="14"/>
        <v>22.269807280513916</v>
      </c>
    </row>
    <row r="46" spans="1:15" ht="15.75" customHeight="1">
      <c r="A46" s="27"/>
      <c r="B46" s="2" t="s">
        <v>87</v>
      </c>
      <c r="C46" s="82">
        <v>2</v>
      </c>
      <c r="D46" s="82">
        <v>5</v>
      </c>
      <c r="E46" s="82">
        <v>8</v>
      </c>
      <c r="F46" s="144">
        <v>5</v>
      </c>
      <c r="G46" s="144">
        <v>4</v>
      </c>
      <c r="H46" s="144">
        <v>6</v>
      </c>
      <c r="I46" s="144">
        <v>5</v>
      </c>
      <c r="J46" s="144">
        <v>3</v>
      </c>
      <c r="K46" s="144">
        <v>4</v>
      </c>
      <c r="L46" s="144">
        <v>6</v>
      </c>
      <c r="M46" s="83">
        <f t="shared" si="12"/>
        <v>48</v>
      </c>
      <c r="N46" s="84">
        <f t="shared" si="13"/>
        <v>4.8</v>
      </c>
      <c r="O46" s="213">
        <f t="shared" si="14"/>
        <v>10.278372591006423</v>
      </c>
    </row>
    <row r="47" spans="1:15" ht="15.75" customHeight="1" thickBot="1">
      <c r="A47" s="27"/>
      <c r="B47" s="2" t="s">
        <v>77</v>
      </c>
      <c r="C47" s="82">
        <v>2</v>
      </c>
      <c r="D47" s="82">
        <v>0</v>
      </c>
      <c r="E47" s="82">
        <v>0</v>
      </c>
      <c r="F47" s="144">
        <v>0</v>
      </c>
      <c r="G47" s="144">
        <v>0</v>
      </c>
      <c r="H47" s="145">
        <v>0</v>
      </c>
      <c r="I47" s="145">
        <v>0</v>
      </c>
      <c r="J47" s="145">
        <v>1</v>
      </c>
      <c r="K47" s="145">
        <v>0</v>
      </c>
      <c r="L47" s="145">
        <v>0</v>
      </c>
      <c r="M47" s="80">
        <f t="shared" si="12"/>
        <v>3</v>
      </c>
      <c r="N47" s="81">
        <f t="shared" si="13"/>
        <v>0.3</v>
      </c>
      <c r="O47" s="213">
        <f t="shared" si="14"/>
        <v>0.6423982869379015</v>
      </c>
    </row>
    <row r="48" spans="1:15" ht="15.75" customHeight="1" thickBot="1">
      <c r="A48" s="27"/>
      <c r="B48" s="12" t="s">
        <v>55</v>
      </c>
      <c r="C48" s="86">
        <f aca="true" t="shared" si="15" ref="C48:L48">SUM(C43:C47)</f>
        <v>39</v>
      </c>
      <c r="D48" s="87">
        <f t="shared" si="15"/>
        <v>47</v>
      </c>
      <c r="E48" s="86">
        <f t="shared" si="15"/>
        <v>45</v>
      </c>
      <c r="F48" s="87">
        <f t="shared" si="15"/>
        <v>51</v>
      </c>
      <c r="G48" s="86">
        <f t="shared" si="15"/>
        <v>52</v>
      </c>
      <c r="H48" s="87">
        <f t="shared" si="15"/>
        <v>51</v>
      </c>
      <c r="I48" s="87">
        <f t="shared" si="15"/>
        <v>48</v>
      </c>
      <c r="J48" s="87">
        <f t="shared" si="15"/>
        <v>41</v>
      </c>
      <c r="K48" s="87">
        <f t="shared" si="15"/>
        <v>45</v>
      </c>
      <c r="L48" s="87">
        <f t="shared" si="15"/>
        <v>48</v>
      </c>
      <c r="M48" s="87">
        <f t="shared" si="12"/>
        <v>467</v>
      </c>
      <c r="N48" s="87">
        <f t="shared" si="13"/>
        <v>46.7</v>
      </c>
      <c r="O48" s="26">
        <f t="shared" si="14"/>
        <v>100</v>
      </c>
    </row>
    <row r="49" spans="1:14" ht="15.75" customHeight="1" thickBot="1" thickTop="1">
      <c r="A49" s="27"/>
      <c r="N49"/>
    </row>
    <row r="50" spans="1:15" ht="15.75" customHeight="1" thickBot="1" thickTop="1">
      <c r="A50" s="27"/>
      <c r="B50" s="71"/>
      <c r="C50" s="72" t="str">
        <f>acc1!$C$7</f>
        <v>Frederick County Pedestrian On Foot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214"/>
    </row>
    <row r="51" spans="1:15" ht="15.75" customHeight="1" thickBot="1">
      <c r="A51" s="27"/>
      <c r="B51" s="3" t="s">
        <v>88</v>
      </c>
      <c r="C51" s="74">
        <f>acc1!C$8</f>
        <v>1994</v>
      </c>
      <c r="D51" s="75">
        <f>acc1!D$8</f>
        <v>1995</v>
      </c>
      <c r="E51" s="75">
        <f>acc1!E$8</f>
        <v>1996</v>
      </c>
      <c r="F51" s="75">
        <f>acc1!F$8</f>
        <v>1997</v>
      </c>
      <c r="G51" s="75">
        <f>acc1!G$8</f>
        <v>1998</v>
      </c>
      <c r="H51" s="75">
        <f>acc1!H$8</f>
        <v>1999</v>
      </c>
      <c r="I51" s="75">
        <f>acc1!I$8</f>
        <v>2000</v>
      </c>
      <c r="J51" s="75">
        <f>acc1!J$8</f>
        <v>2001</v>
      </c>
      <c r="K51" s="75">
        <f>acc1!K$8</f>
        <v>2002</v>
      </c>
      <c r="L51" s="75">
        <f>acc1!L$8</f>
        <v>2003</v>
      </c>
      <c r="M51" s="4" t="s">
        <v>5</v>
      </c>
      <c r="N51" s="19" t="s">
        <v>6</v>
      </c>
      <c r="O51" s="24" t="s">
        <v>7</v>
      </c>
    </row>
    <row r="52" spans="1:15" ht="15.75" customHeight="1">
      <c r="A52" s="27"/>
      <c r="B52" s="14" t="s">
        <v>89</v>
      </c>
      <c r="C52" s="82">
        <v>6</v>
      </c>
      <c r="D52" s="82">
        <v>8</v>
      </c>
      <c r="E52" s="82">
        <v>7</v>
      </c>
      <c r="F52" s="82">
        <v>10</v>
      </c>
      <c r="G52" s="82">
        <v>6</v>
      </c>
      <c r="H52" s="144">
        <v>10</v>
      </c>
      <c r="I52" s="144">
        <v>5</v>
      </c>
      <c r="J52" s="144">
        <v>6</v>
      </c>
      <c r="K52" s="144">
        <v>7</v>
      </c>
      <c r="L52" s="144">
        <v>9</v>
      </c>
      <c r="M52" s="83">
        <f>SUM(C52:L52)</f>
        <v>74</v>
      </c>
      <c r="N52" s="84">
        <f>M52/10</f>
        <v>7.4</v>
      </c>
      <c r="O52" s="25">
        <f>M52/M$55*100</f>
        <v>15.845824411134904</v>
      </c>
    </row>
    <row r="53" spans="1:15" ht="15.75" customHeight="1">
      <c r="A53" s="27"/>
      <c r="B53" s="14" t="s">
        <v>90</v>
      </c>
      <c r="C53" s="82">
        <v>33</v>
      </c>
      <c r="D53" s="82">
        <v>39</v>
      </c>
      <c r="E53" s="82">
        <v>38</v>
      </c>
      <c r="F53" s="82">
        <v>41</v>
      </c>
      <c r="G53" s="82">
        <v>46</v>
      </c>
      <c r="H53" s="144">
        <v>41</v>
      </c>
      <c r="I53" s="144">
        <v>43</v>
      </c>
      <c r="J53" s="144">
        <v>35</v>
      </c>
      <c r="K53" s="144">
        <v>38</v>
      </c>
      <c r="L53" s="144">
        <v>39</v>
      </c>
      <c r="M53" s="83">
        <f>SUM(C53:L53)</f>
        <v>393</v>
      </c>
      <c r="N53" s="84">
        <f>M53/10</f>
        <v>39.3</v>
      </c>
      <c r="O53" s="25">
        <f>M53/M$55*100</f>
        <v>84.1541755888651</v>
      </c>
    </row>
    <row r="54" spans="1:15" ht="15.75" customHeight="1" thickBot="1">
      <c r="A54" s="27"/>
      <c r="B54" s="14" t="s">
        <v>91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80">
        <f>SUM(C54:L54)</f>
        <v>0</v>
      </c>
      <c r="N54" s="81">
        <f>M54/10</f>
        <v>0</v>
      </c>
      <c r="O54" s="25">
        <f>M54/M$55*100</f>
        <v>0</v>
      </c>
    </row>
    <row r="55" spans="1:15" ht="15.75" customHeight="1" thickBot="1">
      <c r="A55" s="27"/>
      <c r="B55" s="76" t="s">
        <v>20</v>
      </c>
      <c r="C55" s="86">
        <f aca="true" t="shared" si="16" ref="C55:L55">SUM(C52:C54)</f>
        <v>39</v>
      </c>
      <c r="D55" s="87">
        <f t="shared" si="16"/>
        <v>47</v>
      </c>
      <c r="E55" s="86">
        <f t="shared" si="16"/>
        <v>45</v>
      </c>
      <c r="F55" s="87">
        <f t="shared" si="16"/>
        <v>51</v>
      </c>
      <c r="G55" s="86">
        <f t="shared" si="16"/>
        <v>52</v>
      </c>
      <c r="H55" s="87">
        <f t="shared" si="16"/>
        <v>51</v>
      </c>
      <c r="I55" s="87">
        <f t="shared" si="16"/>
        <v>48</v>
      </c>
      <c r="J55" s="87">
        <f t="shared" si="16"/>
        <v>41</v>
      </c>
      <c r="K55" s="87">
        <f t="shared" si="16"/>
        <v>45</v>
      </c>
      <c r="L55" s="87">
        <f t="shared" si="16"/>
        <v>48</v>
      </c>
      <c r="M55" s="87">
        <f>SUM(C55:L55)</f>
        <v>467</v>
      </c>
      <c r="N55" s="87">
        <f>M55/10</f>
        <v>46.7</v>
      </c>
      <c r="O55" s="26">
        <f>M55/M$55*100</f>
        <v>100</v>
      </c>
    </row>
    <row r="56" spans="1:2" ht="15.75" customHeight="1" thickBot="1" thickTop="1">
      <c r="A56" s="27"/>
      <c r="B56" s="27"/>
    </row>
    <row r="57" spans="1:15" ht="15.75" customHeight="1" thickBot="1" thickTop="1">
      <c r="A57" s="27"/>
      <c r="B57" s="33"/>
      <c r="C57" s="5" t="str">
        <f>acc1!$C$7</f>
        <v>Frederick County Pedestrian On Foot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18"/>
      <c r="O57" s="23"/>
    </row>
    <row r="58" spans="1:15" ht="15.75" customHeight="1" thickBot="1">
      <c r="A58" s="27"/>
      <c r="B58" s="3" t="s">
        <v>92</v>
      </c>
      <c r="C58" s="74">
        <f>acc1!C$8</f>
        <v>1994</v>
      </c>
      <c r="D58" s="4">
        <f>acc1!D$8</f>
        <v>1995</v>
      </c>
      <c r="E58" s="4">
        <f>acc1!E$8</f>
        <v>1996</v>
      </c>
      <c r="F58" s="4">
        <f>acc1!F$8</f>
        <v>1997</v>
      </c>
      <c r="G58" s="4">
        <f>acc1!G$8</f>
        <v>1998</v>
      </c>
      <c r="H58" s="4">
        <f>acc1!H$8</f>
        <v>1999</v>
      </c>
      <c r="I58" s="4">
        <f>acc1!I$8</f>
        <v>2000</v>
      </c>
      <c r="J58" s="4">
        <f>acc1!J$8</f>
        <v>2001</v>
      </c>
      <c r="K58" s="4">
        <f>acc1!K$8</f>
        <v>2002</v>
      </c>
      <c r="L58" s="4">
        <f>acc1!L$8</f>
        <v>2003</v>
      </c>
      <c r="M58" s="4" t="s">
        <v>5</v>
      </c>
      <c r="N58" s="19" t="s">
        <v>6</v>
      </c>
      <c r="O58" s="24" t="s">
        <v>7</v>
      </c>
    </row>
    <row r="59" spans="1:15" ht="15.75" customHeight="1">
      <c r="A59" s="27"/>
      <c r="B59" s="14" t="s">
        <v>89</v>
      </c>
      <c r="C59" s="82">
        <v>5</v>
      </c>
      <c r="D59" s="82">
        <v>3</v>
      </c>
      <c r="E59" s="82">
        <v>3</v>
      </c>
      <c r="F59" s="82">
        <v>7</v>
      </c>
      <c r="G59" s="82">
        <v>2</v>
      </c>
      <c r="H59" s="144">
        <v>7</v>
      </c>
      <c r="I59" s="144">
        <v>2</v>
      </c>
      <c r="J59" s="144">
        <v>2</v>
      </c>
      <c r="K59" s="144">
        <v>6</v>
      </c>
      <c r="L59" s="144">
        <v>4</v>
      </c>
      <c r="M59" s="83">
        <f>SUM(C59:L59)</f>
        <v>41</v>
      </c>
      <c r="N59" s="84">
        <f>M59/10</f>
        <v>4.1</v>
      </c>
      <c r="O59" s="25">
        <f>M59/M$62*100</f>
        <v>8.779443254817988</v>
      </c>
    </row>
    <row r="60" spans="1:15" ht="15.75" customHeight="1">
      <c r="A60" s="27"/>
      <c r="B60" s="14" t="s">
        <v>90</v>
      </c>
      <c r="C60" s="82">
        <v>34</v>
      </c>
      <c r="D60" s="82">
        <v>44</v>
      </c>
      <c r="E60" s="82">
        <v>42</v>
      </c>
      <c r="F60" s="82">
        <v>44</v>
      </c>
      <c r="G60" s="82">
        <v>50</v>
      </c>
      <c r="H60" s="144">
        <v>44</v>
      </c>
      <c r="I60" s="144">
        <v>46</v>
      </c>
      <c r="J60" s="144">
        <v>39</v>
      </c>
      <c r="K60" s="144">
        <v>39</v>
      </c>
      <c r="L60" s="144">
        <v>44</v>
      </c>
      <c r="M60" s="83">
        <f>SUM(C60:L60)</f>
        <v>426</v>
      </c>
      <c r="N60" s="84">
        <f>M60/10</f>
        <v>42.6</v>
      </c>
      <c r="O60" s="25">
        <f>M60/M$62*100</f>
        <v>91.22055674518201</v>
      </c>
    </row>
    <row r="61" spans="1:15" ht="15.75" customHeight="1" thickBot="1">
      <c r="A61" s="27"/>
      <c r="B61" s="14" t="s">
        <v>91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80">
        <f>SUM(C61:L61)</f>
        <v>0</v>
      </c>
      <c r="N61" s="81">
        <f>M61/10</f>
        <v>0</v>
      </c>
      <c r="O61" s="25">
        <f>M61/M$62*100</f>
        <v>0</v>
      </c>
    </row>
    <row r="62" spans="1:15" ht="15.75" customHeight="1" thickBot="1">
      <c r="A62" s="27"/>
      <c r="B62" s="76" t="s">
        <v>20</v>
      </c>
      <c r="C62" s="86">
        <f aca="true" t="shared" si="17" ref="C62:L62">SUM(C59:C61)</f>
        <v>39</v>
      </c>
      <c r="D62" s="87">
        <f t="shared" si="17"/>
        <v>47</v>
      </c>
      <c r="E62" s="86">
        <f t="shared" si="17"/>
        <v>45</v>
      </c>
      <c r="F62" s="87">
        <f t="shared" si="17"/>
        <v>51</v>
      </c>
      <c r="G62" s="86">
        <f t="shared" si="17"/>
        <v>52</v>
      </c>
      <c r="H62" s="87">
        <f t="shared" si="17"/>
        <v>51</v>
      </c>
      <c r="I62" s="87">
        <f t="shared" si="17"/>
        <v>48</v>
      </c>
      <c r="J62" s="87">
        <f t="shared" si="17"/>
        <v>41</v>
      </c>
      <c r="K62" s="87">
        <f t="shared" si="17"/>
        <v>45</v>
      </c>
      <c r="L62" s="87">
        <f t="shared" si="17"/>
        <v>48</v>
      </c>
      <c r="M62" s="87">
        <f>SUM(C62:L62)</f>
        <v>467</v>
      </c>
      <c r="N62" s="87">
        <f>M62/10</f>
        <v>46.7</v>
      </c>
      <c r="O62" s="26">
        <f>M62/M$62*100</f>
        <v>100</v>
      </c>
    </row>
    <row r="63" spans="1:15" ht="15.75" customHeight="1" thickTop="1">
      <c r="A63" s="27"/>
      <c r="B63" s="7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7"/>
    </row>
    <row r="64" spans="1:14" ht="15.75" customHeight="1">
      <c r="A64" s="27"/>
      <c r="N64"/>
    </row>
    <row r="65" spans="1:14" ht="15.75" customHeight="1">
      <c r="A65" s="27"/>
      <c r="N65"/>
    </row>
    <row r="66" spans="1:14" ht="15.75" customHeight="1">
      <c r="A66" s="27"/>
      <c r="N66"/>
    </row>
    <row r="67" spans="1:14" ht="15.75" customHeight="1">
      <c r="A67" s="27"/>
      <c r="N67"/>
    </row>
    <row r="68" ht="12.75">
      <c r="N68"/>
    </row>
    <row r="69" ht="12.75">
      <c r="N69"/>
    </row>
  </sheetData>
  <printOptions horizontalCentered="1"/>
  <pageMargins left="0" right="0" top="0" bottom="0" header="0" footer="0"/>
  <pageSetup horizontalDpi="360" verticalDpi="36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2"/>
  <sheetViews>
    <sheetView zoomScale="75" zoomScaleNormal="75" workbookViewId="0" topLeftCell="A1">
      <selection activeCell="K23" sqref="K23"/>
    </sheetView>
  </sheetViews>
  <sheetFormatPr defaultColWidth="9.140625" defaultRowHeight="12.75"/>
  <cols>
    <col min="1" max="1" width="0.5625" style="0" customWidth="1"/>
    <col min="2" max="2" width="27.8515625" style="0" customWidth="1"/>
    <col min="3" max="3" width="10.00390625" style="0" customWidth="1"/>
    <col min="4" max="4" width="9.421875" style="0" customWidth="1"/>
    <col min="13" max="13" width="10.421875" style="0" customWidth="1"/>
    <col min="14" max="14" width="9.28125" style="16" customWidth="1"/>
    <col min="15" max="15" width="9.57421875" style="0" customWidth="1"/>
    <col min="16" max="16" width="0.71875" style="0" customWidth="1"/>
  </cols>
  <sheetData>
    <row r="1" spans="2:15" ht="18.75">
      <c r="B1" s="9" t="str">
        <f>acc1!B5</f>
        <v>   Frederick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5" ht="16.5" customHeight="1" thickBot="1">
      <c r="B2" s="67" t="str">
        <f>acc1!B6</f>
        <v>Accident Information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0" t="s">
        <v>409</v>
      </c>
      <c r="O2" s="68"/>
    </row>
    <row r="3" spans="2:15" ht="16.5" customHeight="1" thickBot="1" thickTop="1">
      <c r="B3" s="33"/>
      <c r="C3" s="5" t="str">
        <f>acc1!$C$7</f>
        <v>Frederick County Pedestrian On Foot</v>
      </c>
      <c r="D3" s="5"/>
      <c r="E3" s="106"/>
      <c r="F3" s="5"/>
      <c r="G3" s="5"/>
      <c r="H3" s="5"/>
      <c r="I3" s="5"/>
      <c r="J3" s="5"/>
      <c r="K3" s="5"/>
      <c r="L3" s="5"/>
      <c r="M3" s="5"/>
      <c r="N3" s="18"/>
      <c r="O3" s="23"/>
    </row>
    <row r="4" spans="2:15" ht="16.5" customHeight="1" thickBot="1">
      <c r="B4" s="3" t="s">
        <v>93</v>
      </c>
      <c r="C4" s="15">
        <f>acc1!C$8</f>
        <v>1994</v>
      </c>
      <c r="D4" s="4">
        <f>acc1!D$8</f>
        <v>1995</v>
      </c>
      <c r="E4" s="4">
        <f>acc1!E$8</f>
        <v>1996</v>
      </c>
      <c r="F4" s="4">
        <f>acc1!F$8</f>
        <v>1997</v>
      </c>
      <c r="G4" s="4">
        <f>acc1!G$8</f>
        <v>1998</v>
      </c>
      <c r="H4" s="4">
        <f>acc1!H$8</f>
        <v>1999</v>
      </c>
      <c r="I4" s="4">
        <f>acc1!I$8</f>
        <v>2000</v>
      </c>
      <c r="J4" s="4">
        <f>acc1!J$8</f>
        <v>2001</v>
      </c>
      <c r="K4" s="4">
        <f>acc1!K$8</f>
        <v>2002</v>
      </c>
      <c r="L4" s="4">
        <f>acc1!L$8</f>
        <v>2003</v>
      </c>
      <c r="M4" s="4" t="s">
        <v>5</v>
      </c>
      <c r="N4" s="19" t="s">
        <v>6</v>
      </c>
      <c r="O4" s="24" t="s">
        <v>7</v>
      </c>
    </row>
    <row r="5" spans="2:15" ht="16.5" customHeight="1">
      <c r="B5" s="14" t="s">
        <v>89</v>
      </c>
      <c r="C5" s="82">
        <v>2</v>
      </c>
      <c r="D5" s="82">
        <v>1</v>
      </c>
      <c r="E5" s="82">
        <v>0</v>
      </c>
      <c r="F5" s="82">
        <v>1</v>
      </c>
      <c r="G5" s="82">
        <v>0</v>
      </c>
      <c r="H5" s="82">
        <v>1</v>
      </c>
      <c r="I5" s="82">
        <v>0</v>
      </c>
      <c r="J5" s="82">
        <v>2</v>
      </c>
      <c r="K5" s="82">
        <v>1</v>
      </c>
      <c r="L5" s="82">
        <v>1</v>
      </c>
      <c r="M5" s="88">
        <f>SUM(C5:L5)</f>
        <v>9</v>
      </c>
      <c r="N5" s="85">
        <f>M5/10</f>
        <v>0.9</v>
      </c>
      <c r="O5" s="25">
        <f>M5/M$8*100</f>
        <v>1.9271948608137044</v>
      </c>
    </row>
    <row r="6" spans="2:15" ht="15.75" customHeight="1">
      <c r="B6" s="14" t="s">
        <v>90</v>
      </c>
      <c r="C6" s="82">
        <v>37</v>
      </c>
      <c r="D6" s="82">
        <v>46</v>
      </c>
      <c r="E6" s="82">
        <v>45</v>
      </c>
      <c r="F6" s="82">
        <v>50</v>
      </c>
      <c r="G6" s="82">
        <v>52</v>
      </c>
      <c r="H6" s="82">
        <v>50</v>
      </c>
      <c r="I6" s="82">
        <v>48</v>
      </c>
      <c r="J6" s="82">
        <v>39</v>
      </c>
      <c r="K6" s="82">
        <v>44</v>
      </c>
      <c r="L6" s="82">
        <v>47</v>
      </c>
      <c r="M6" s="88">
        <f>SUM(C6:L6)</f>
        <v>458</v>
      </c>
      <c r="N6" s="85">
        <f>M6/10</f>
        <v>45.8</v>
      </c>
      <c r="O6" s="25">
        <f>M6/M$8*100</f>
        <v>98.07280513918629</v>
      </c>
    </row>
    <row r="7" spans="2:15" ht="15.75" customHeight="1" thickBot="1">
      <c r="B7" s="14" t="s">
        <v>91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47">
        <f>SUM(C7:L7)</f>
        <v>0</v>
      </c>
      <c r="N7" s="148">
        <f>M7/10</f>
        <v>0</v>
      </c>
      <c r="O7" s="25">
        <f>M7/M$8*100</f>
        <v>0</v>
      </c>
    </row>
    <row r="8" spans="2:15" ht="15.75" customHeight="1" thickBot="1">
      <c r="B8" s="76" t="s">
        <v>20</v>
      </c>
      <c r="C8" s="86">
        <f aca="true" t="shared" si="0" ref="C8:L8">SUM(C5:C7)</f>
        <v>39</v>
      </c>
      <c r="D8" s="87">
        <f t="shared" si="0"/>
        <v>47</v>
      </c>
      <c r="E8" s="86">
        <f t="shared" si="0"/>
        <v>45</v>
      </c>
      <c r="F8" s="87">
        <f t="shared" si="0"/>
        <v>51</v>
      </c>
      <c r="G8" s="87">
        <f t="shared" si="0"/>
        <v>52</v>
      </c>
      <c r="H8" s="87">
        <f t="shared" si="0"/>
        <v>51</v>
      </c>
      <c r="I8" s="87">
        <f t="shared" si="0"/>
        <v>48</v>
      </c>
      <c r="J8" s="87">
        <f t="shared" si="0"/>
        <v>41</v>
      </c>
      <c r="K8" s="87">
        <f t="shared" si="0"/>
        <v>45</v>
      </c>
      <c r="L8" s="87">
        <f t="shared" si="0"/>
        <v>48</v>
      </c>
      <c r="M8" s="87">
        <f>SUM(C8:L8)</f>
        <v>467</v>
      </c>
      <c r="N8" s="87">
        <f>M8/10</f>
        <v>46.7</v>
      </c>
      <c r="O8" s="26">
        <f>M8/M$8*100</f>
        <v>100</v>
      </c>
    </row>
    <row r="9" spans="2:15" ht="15.75" customHeight="1" thickBot="1" thickTop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8"/>
    </row>
    <row r="10" spans="2:15" ht="15.75" customHeight="1" thickBot="1" thickTop="1">
      <c r="B10" s="33"/>
      <c r="C10" s="5" t="str">
        <f>acc1!$C$7</f>
        <v>Frederick County Pedestrian On Foot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O10" s="23"/>
    </row>
    <row r="11" spans="2:15" ht="15.75" customHeight="1" thickBot="1">
      <c r="B11" s="3" t="s">
        <v>94</v>
      </c>
      <c r="C11" s="15">
        <f>acc1!C$8</f>
        <v>1994</v>
      </c>
      <c r="D11" s="4">
        <f>acc1!D$8</f>
        <v>1995</v>
      </c>
      <c r="E11" s="4">
        <f>acc1!E$8</f>
        <v>1996</v>
      </c>
      <c r="F11" s="4">
        <f>acc1!F$8</f>
        <v>1997</v>
      </c>
      <c r="G11" s="4">
        <f>acc1!G$8</f>
        <v>1998</v>
      </c>
      <c r="H11" s="4">
        <f>acc1!H$8</f>
        <v>1999</v>
      </c>
      <c r="I11" s="4">
        <f>acc1!I$8</f>
        <v>2000</v>
      </c>
      <c r="J11" s="4">
        <f>acc1!J$8</f>
        <v>2001</v>
      </c>
      <c r="K11" s="4">
        <f>acc1!K$8</f>
        <v>2002</v>
      </c>
      <c r="L11" s="4">
        <f>acc1!L$8</f>
        <v>2003</v>
      </c>
      <c r="M11" s="4" t="s">
        <v>5</v>
      </c>
      <c r="N11" s="19" t="s">
        <v>6</v>
      </c>
      <c r="O11" s="24" t="s">
        <v>7</v>
      </c>
    </row>
    <row r="12" spans="2:15" ht="15.75" customHeight="1">
      <c r="B12" s="14" t="s">
        <v>95</v>
      </c>
      <c r="C12" s="82">
        <v>0</v>
      </c>
      <c r="D12" s="82">
        <v>0</v>
      </c>
      <c r="E12" s="82">
        <v>1</v>
      </c>
      <c r="F12" s="82">
        <v>0</v>
      </c>
      <c r="G12" s="82">
        <v>1</v>
      </c>
      <c r="H12" s="82">
        <v>3</v>
      </c>
      <c r="I12" s="82">
        <v>1</v>
      </c>
      <c r="J12" s="82">
        <v>3</v>
      </c>
      <c r="K12" s="82">
        <v>4</v>
      </c>
      <c r="L12" s="82">
        <v>0</v>
      </c>
      <c r="M12" s="88">
        <f aca="true" t="shared" si="1" ref="M12:M23">SUM(C12:L12)</f>
        <v>13</v>
      </c>
      <c r="N12" s="85">
        <f>M12/10</f>
        <v>1.3</v>
      </c>
      <c r="O12" s="25">
        <f>M12/M$23*100</f>
        <v>2.7837259100642395</v>
      </c>
    </row>
    <row r="13" spans="2:15" ht="15.75" customHeight="1">
      <c r="B13" s="14" t="s">
        <v>96</v>
      </c>
      <c r="C13" s="82">
        <v>3</v>
      </c>
      <c r="D13" s="82">
        <v>5</v>
      </c>
      <c r="E13" s="82">
        <v>1</v>
      </c>
      <c r="F13" s="82">
        <v>4</v>
      </c>
      <c r="G13" s="82">
        <v>0</v>
      </c>
      <c r="H13" s="82">
        <v>7</v>
      </c>
      <c r="I13" s="82">
        <v>3</v>
      </c>
      <c r="J13" s="82">
        <v>7</v>
      </c>
      <c r="K13" s="82">
        <v>5</v>
      </c>
      <c r="L13" s="82">
        <v>4</v>
      </c>
      <c r="M13" s="88">
        <f t="shared" si="1"/>
        <v>39</v>
      </c>
      <c r="N13" s="85">
        <f aca="true" t="shared" si="2" ref="N13:N23">M13/10</f>
        <v>3.9</v>
      </c>
      <c r="O13" s="25">
        <f aca="true" t="shared" si="3" ref="O13:O23">M13/M$23*100</f>
        <v>8.35117773019272</v>
      </c>
    </row>
    <row r="14" spans="2:15" ht="18.75" customHeight="1">
      <c r="B14" s="14" t="s">
        <v>97</v>
      </c>
      <c r="C14" s="82">
        <v>5</v>
      </c>
      <c r="D14" s="82">
        <v>9</v>
      </c>
      <c r="E14" s="82">
        <v>9</v>
      </c>
      <c r="F14" s="82">
        <v>16</v>
      </c>
      <c r="G14" s="82">
        <v>10</v>
      </c>
      <c r="H14" s="82">
        <v>11</v>
      </c>
      <c r="I14" s="82">
        <v>5</v>
      </c>
      <c r="J14" s="82">
        <v>6</v>
      </c>
      <c r="K14" s="82">
        <v>9</v>
      </c>
      <c r="L14" s="82">
        <v>9</v>
      </c>
      <c r="M14" s="88">
        <f t="shared" si="1"/>
        <v>89</v>
      </c>
      <c r="N14" s="85">
        <f t="shared" si="2"/>
        <v>8.9</v>
      </c>
      <c r="O14" s="25">
        <f t="shared" si="3"/>
        <v>19.05781584582441</v>
      </c>
    </row>
    <row r="15" spans="2:15" ht="15.75" customHeight="1">
      <c r="B15" s="14" t="s">
        <v>98</v>
      </c>
      <c r="C15" s="82">
        <v>5</v>
      </c>
      <c r="D15" s="82">
        <v>5</v>
      </c>
      <c r="E15" s="82">
        <v>5</v>
      </c>
      <c r="F15" s="82">
        <v>1</v>
      </c>
      <c r="G15" s="82">
        <v>4</v>
      </c>
      <c r="H15" s="82">
        <v>7</v>
      </c>
      <c r="I15" s="82">
        <v>6</v>
      </c>
      <c r="J15" s="82">
        <v>5</v>
      </c>
      <c r="K15" s="82">
        <v>4</v>
      </c>
      <c r="L15" s="82">
        <v>7</v>
      </c>
      <c r="M15" s="88">
        <f t="shared" si="1"/>
        <v>49</v>
      </c>
      <c r="N15" s="85">
        <f t="shared" si="2"/>
        <v>4.9</v>
      </c>
      <c r="O15" s="25">
        <f t="shared" si="3"/>
        <v>10.492505353319057</v>
      </c>
    </row>
    <row r="16" spans="2:15" ht="15.75" customHeight="1">
      <c r="B16" s="14" t="s">
        <v>99</v>
      </c>
      <c r="C16" s="82">
        <v>18</v>
      </c>
      <c r="D16" s="82">
        <v>18</v>
      </c>
      <c r="E16" s="82">
        <v>10</v>
      </c>
      <c r="F16" s="82">
        <v>14</v>
      </c>
      <c r="G16" s="82">
        <v>17</v>
      </c>
      <c r="H16" s="82">
        <v>12</v>
      </c>
      <c r="I16" s="82">
        <v>17</v>
      </c>
      <c r="J16" s="82">
        <v>9</v>
      </c>
      <c r="K16" s="82">
        <v>13</v>
      </c>
      <c r="L16" s="82">
        <v>11</v>
      </c>
      <c r="M16" s="88">
        <f t="shared" si="1"/>
        <v>139</v>
      </c>
      <c r="N16" s="85">
        <f t="shared" si="2"/>
        <v>13.9</v>
      </c>
      <c r="O16" s="25">
        <f t="shared" si="3"/>
        <v>29.764453961456105</v>
      </c>
    </row>
    <row r="17" spans="2:15" ht="15.75" customHeight="1">
      <c r="B17" s="14" t="s">
        <v>100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8">
        <f t="shared" si="1"/>
        <v>0</v>
      </c>
      <c r="N17" s="85">
        <f t="shared" si="2"/>
        <v>0</v>
      </c>
      <c r="O17" s="25">
        <f t="shared" si="3"/>
        <v>0</v>
      </c>
    </row>
    <row r="18" spans="2:15" ht="15.75" customHeight="1">
      <c r="B18" s="14" t="s">
        <v>101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8">
        <f t="shared" si="1"/>
        <v>0</v>
      </c>
      <c r="N18" s="85">
        <f t="shared" si="2"/>
        <v>0</v>
      </c>
      <c r="O18" s="25">
        <f t="shared" si="3"/>
        <v>0</v>
      </c>
    </row>
    <row r="19" spans="2:15" ht="15.75" customHeight="1">
      <c r="B19" s="14" t="s">
        <v>102</v>
      </c>
      <c r="C19" s="82">
        <v>0</v>
      </c>
      <c r="D19" s="82">
        <v>1</v>
      </c>
      <c r="E19" s="82">
        <v>1</v>
      </c>
      <c r="F19" s="82">
        <v>2</v>
      </c>
      <c r="G19" s="82">
        <v>3</v>
      </c>
      <c r="H19" s="82">
        <v>0</v>
      </c>
      <c r="I19" s="82">
        <v>0</v>
      </c>
      <c r="J19" s="82">
        <v>1</v>
      </c>
      <c r="K19" s="82">
        <v>0</v>
      </c>
      <c r="L19" s="82">
        <v>2</v>
      </c>
      <c r="M19" s="88">
        <f t="shared" si="1"/>
        <v>10</v>
      </c>
      <c r="N19" s="85">
        <f t="shared" si="2"/>
        <v>1</v>
      </c>
      <c r="O19" s="25">
        <f t="shared" si="3"/>
        <v>2.141327623126338</v>
      </c>
    </row>
    <row r="20" spans="2:15" ht="15.75" customHeight="1">
      <c r="B20" s="14" t="s">
        <v>103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8">
        <f t="shared" si="1"/>
        <v>0</v>
      </c>
      <c r="N20" s="85">
        <f t="shared" si="2"/>
        <v>0</v>
      </c>
      <c r="O20" s="25">
        <f t="shared" si="3"/>
        <v>0</v>
      </c>
    </row>
    <row r="21" spans="2:15" ht="15.75" customHeight="1">
      <c r="B21" s="14" t="s">
        <v>104</v>
      </c>
      <c r="C21" s="82">
        <v>7</v>
      </c>
      <c r="D21" s="82">
        <v>8</v>
      </c>
      <c r="E21" s="82">
        <v>15</v>
      </c>
      <c r="F21" s="82">
        <v>10</v>
      </c>
      <c r="G21" s="82">
        <v>12</v>
      </c>
      <c r="H21" s="82">
        <v>9</v>
      </c>
      <c r="I21" s="82">
        <v>14</v>
      </c>
      <c r="J21" s="82">
        <v>9</v>
      </c>
      <c r="K21" s="82">
        <v>7</v>
      </c>
      <c r="L21" s="82">
        <v>11</v>
      </c>
      <c r="M21" s="88">
        <f t="shared" si="1"/>
        <v>102</v>
      </c>
      <c r="N21" s="85">
        <f t="shared" si="2"/>
        <v>10.2</v>
      </c>
      <c r="O21" s="25">
        <f t="shared" si="3"/>
        <v>21.841541755888652</v>
      </c>
    </row>
    <row r="22" spans="2:15" ht="15.75" customHeight="1" thickBot="1">
      <c r="B22" s="14" t="s">
        <v>91</v>
      </c>
      <c r="C22" s="82">
        <v>1</v>
      </c>
      <c r="D22" s="82">
        <v>1</v>
      </c>
      <c r="E22" s="82">
        <v>3</v>
      </c>
      <c r="F22" s="82">
        <v>4</v>
      </c>
      <c r="G22" s="82">
        <v>5</v>
      </c>
      <c r="H22" s="183">
        <v>2</v>
      </c>
      <c r="I22" s="183">
        <v>2</v>
      </c>
      <c r="J22" s="183">
        <v>1</v>
      </c>
      <c r="K22" s="183">
        <v>3</v>
      </c>
      <c r="L22" s="183">
        <v>4</v>
      </c>
      <c r="M22" s="147">
        <f t="shared" si="1"/>
        <v>26</v>
      </c>
      <c r="N22" s="148">
        <f t="shared" si="2"/>
        <v>2.6</v>
      </c>
      <c r="O22" s="25">
        <f t="shared" si="3"/>
        <v>5.567451820128479</v>
      </c>
    </row>
    <row r="23" spans="2:15" ht="18.75" customHeight="1" thickBot="1">
      <c r="B23" s="76" t="s">
        <v>55</v>
      </c>
      <c r="C23" s="87">
        <f aca="true" t="shared" si="4" ref="C23:L23">SUM(C12:C22)</f>
        <v>39</v>
      </c>
      <c r="D23" s="87">
        <f t="shared" si="4"/>
        <v>47</v>
      </c>
      <c r="E23" s="87">
        <f t="shared" si="4"/>
        <v>45</v>
      </c>
      <c r="F23" s="87">
        <f t="shared" si="4"/>
        <v>51</v>
      </c>
      <c r="G23" s="87">
        <f t="shared" si="4"/>
        <v>52</v>
      </c>
      <c r="H23" s="87">
        <f t="shared" si="4"/>
        <v>51</v>
      </c>
      <c r="I23" s="87">
        <f t="shared" si="4"/>
        <v>48</v>
      </c>
      <c r="J23" s="87">
        <f t="shared" si="4"/>
        <v>41</v>
      </c>
      <c r="K23" s="87">
        <f t="shared" si="4"/>
        <v>45</v>
      </c>
      <c r="L23" s="87">
        <f t="shared" si="4"/>
        <v>48</v>
      </c>
      <c r="M23" s="87">
        <f t="shared" si="1"/>
        <v>467</v>
      </c>
      <c r="N23" s="87">
        <f t="shared" si="2"/>
        <v>46.7</v>
      </c>
      <c r="O23" s="26">
        <f t="shared" si="3"/>
        <v>100</v>
      </c>
    </row>
    <row r="24" spans="2:15" ht="15.75" customHeight="1" thickBot="1" thickTop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8"/>
    </row>
    <row r="25" spans="2:15" ht="15.75" customHeight="1" thickBot="1" thickTop="1">
      <c r="B25" s="33"/>
      <c r="C25" s="5" t="str">
        <f>acc1!$C$7</f>
        <v>Frederick County Pedestrian On Foot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8"/>
      <c r="O25" s="23"/>
    </row>
    <row r="26" spans="2:15" ht="15.75" customHeight="1" thickBot="1">
      <c r="B26" s="3" t="s">
        <v>105</v>
      </c>
      <c r="C26" s="4">
        <f>acc1!C$8</f>
        <v>1994</v>
      </c>
      <c r="D26" s="4">
        <f>acc1!D$8</f>
        <v>1995</v>
      </c>
      <c r="E26" s="102">
        <f>acc1!E$8</f>
        <v>1996</v>
      </c>
      <c r="F26" s="4">
        <f>acc1!F$8</f>
        <v>1997</v>
      </c>
      <c r="G26" s="4">
        <f>acc1!G$8</f>
        <v>1998</v>
      </c>
      <c r="H26" s="4">
        <f>acc1!H$8</f>
        <v>1999</v>
      </c>
      <c r="I26" s="4">
        <f>acc1!I$8</f>
        <v>2000</v>
      </c>
      <c r="J26" s="4">
        <f>acc1!J$8</f>
        <v>2001</v>
      </c>
      <c r="K26" s="4">
        <f>acc1!K$8</f>
        <v>2002</v>
      </c>
      <c r="L26" s="4">
        <f>acc1!L$8</f>
        <v>2003</v>
      </c>
      <c r="M26" s="4" t="s">
        <v>5</v>
      </c>
      <c r="N26" s="19" t="s">
        <v>6</v>
      </c>
      <c r="O26" s="24" t="s">
        <v>7</v>
      </c>
    </row>
    <row r="27" spans="2:15" ht="15.75" customHeight="1">
      <c r="B27" s="143" t="s">
        <v>106</v>
      </c>
      <c r="C27" s="82">
        <v>1</v>
      </c>
      <c r="D27" s="82">
        <v>0</v>
      </c>
      <c r="E27" s="82">
        <v>1</v>
      </c>
      <c r="F27" s="145">
        <v>1</v>
      </c>
      <c r="G27" s="145">
        <v>0</v>
      </c>
      <c r="H27" s="145">
        <v>0</v>
      </c>
      <c r="I27" s="145">
        <v>0</v>
      </c>
      <c r="J27" s="145">
        <v>1</v>
      </c>
      <c r="K27" s="145">
        <v>0</v>
      </c>
      <c r="L27" s="145">
        <v>2</v>
      </c>
      <c r="M27" s="88">
        <f aca="true" t="shared" si="5" ref="M27:M52">SUM(C27:L27)</f>
        <v>6</v>
      </c>
      <c r="N27" s="85">
        <f>M27/10</f>
        <v>0.6</v>
      </c>
      <c r="O27" s="192">
        <f aca="true" t="shared" si="6" ref="O27:O52">M27/M$52*100</f>
        <v>1.284796573875803</v>
      </c>
    </row>
    <row r="28" spans="2:15" ht="15.75" customHeight="1">
      <c r="B28" s="14">
        <v>0.041666666666666664</v>
      </c>
      <c r="C28" s="82">
        <v>0</v>
      </c>
      <c r="D28" s="82">
        <v>1</v>
      </c>
      <c r="E28" s="82">
        <v>2</v>
      </c>
      <c r="F28" s="82">
        <v>1</v>
      </c>
      <c r="G28" s="82">
        <v>0</v>
      </c>
      <c r="H28" s="82">
        <v>0</v>
      </c>
      <c r="I28" s="82">
        <v>1</v>
      </c>
      <c r="J28" s="82">
        <v>1</v>
      </c>
      <c r="K28" s="82">
        <v>0</v>
      </c>
      <c r="L28" s="82">
        <v>0</v>
      </c>
      <c r="M28" s="88">
        <f t="shared" si="5"/>
        <v>6</v>
      </c>
      <c r="N28" s="85">
        <f aca="true" t="shared" si="7" ref="N28:N52">M28/10</f>
        <v>0.6</v>
      </c>
      <c r="O28" s="25">
        <f t="shared" si="6"/>
        <v>1.284796573875803</v>
      </c>
    </row>
    <row r="29" spans="2:15" ht="15.75" customHeight="1">
      <c r="B29" s="14">
        <v>0.08333333333333333</v>
      </c>
      <c r="C29" s="82">
        <v>2</v>
      </c>
      <c r="D29" s="82">
        <v>0</v>
      </c>
      <c r="E29" s="82">
        <v>0</v>
      </c>
      <c r="F29" s="145">
        <v>2</v>
      </c>
      <c r="G29" s="145">
        <v>2</v>
      </c>
      <c r="H29" s="145">
        <v>0</v>
      </c>
      <c r="I29" s="145">
        <v>2</v>
      </c>
      <c r="J29" s="145">
        <v>1</v>
      </c>
      <c r="K29" s="145">
        <v>1</v>
      </c>
      <c r="L29" s="145">
        <v>1</v>
      </c>
      <c r="M29" s="88">
        <f t="shared" si="5"/>
        <v>11</v>
      </c>
      <c r="N29" s="85">
        <f t="shared" si="7"/>
        <v>1.1</v>
      </c>
      <c r="O29" s="192">
        <f t="shared" si="6"/>
        <v>2.355460385438972</v>
      </c>
    </row>
    <row r="30" spans="2:15" ht="15.75" customHeight="1">
      <c r="B30" s="14">
        <v>0.125</v>
      </c>
      <c r="C30" s="82">
        <v>0</v>
      </c>
      <c r="D30" s="82">
        <v>1</v>
      </c>
      <c r="E30" s="82">
        <v>1</v>
      </c>
      <c r="F30" s="82">
        <v>1</v>
      </c>
      <c r="G30" s="82">
        <v>1</v>
      </c>
      <c r="H30" s="82">
        <v>2</v>
      </c>
      <c r="I30" s="82">
        <v>0</v>
      </c>
      <c r="J30" s="82">
        <v>0</v>
      </c>
      <c r="K30" s="82">
        <v>0</v>
      </c>
      <c r="L30" s="82">
        <v>0</v>
      </c>
      <c r="M30" s="88">
        <f t="shared" si="5"/>
        <v>6</v>
      </c>
      <c r="N30" s="85">
        <f t="shared" si="7"/>
        <v>0.6</v>
      </c>
      <c r="O30" s="25">
        <f t="shared" si="6"/>
        <v>1.284796573875803</v>
      </c>
    </row>
    <row r="31" spans="2:15" ht="15.75" customHeight="1">
      <c r="B31" s="14">
        <v>0.16666666666666666</v>
      </c>
      <c r="C31" s="82">
        <v>0</v>
      </c>
      <c r="D31" s="82">
        <v>0</v>
      </c>
      <c r="E31" s="82">
        <v>0</v>
      </c>
      <c r="F31" s="145">
        <v>1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1</v>
      </c>
      <c r="M31" s="88">
        <f t="shared" si="5"/>
        <v>2</v>
      </c>
      <c r="N31" s="85">
        <f t="shared" si="7"/>
        <v>0.2</v>
      </c>
      <c r="O31" s="192">
        <f t="shared" si="6"/>
        <v>0.4282655246252677</v>
      </c>
    </row>
    <row r="32" spans="2:16" ht="18.75" customHeight="1">
      <c r="B32" s="14">
        <v>0.20833333333333334</v>
      </c>
      <c r="C32" s="82">
        <v>0</v>
      </c>
      <c r="D32" s="82">
        <v>1</v>
      </c>
      <c r="E32" s="82">
        <v>0</v>
      </c>
      <c r="F32" s="82">
        <v>1</v>
      </c>
      <c r="G32" s="82">
        <v>1</v>
      </c>
      <c r="H32" s="82">
        <v>1</v>
      </c>
      <c r="I32" s="82">
        <v>1</v>
      </c>
      <c r="J32" s="82">
        <v>1</v>
      </c>
      <c r="K32" s="82">
        <v>1</v>
      </c>
      <c r="L32" s="82">
        <v>0</v>
      </c>
      <c r="M32" s="88">
        <f t="shared" si="5"/>
        <v>7</v>
      </c>
      <c r="N32" s="85">
        <f t="shared" si="7"/>
        <v>0.7</v>
      </c>
      <c r="O32" s="25">
        <f t="shared" si="6"/>
        <v>1.4989293361884368</v>
      </c>
      <c r="P32" s="27"/>
    </row>
    <row r="33" spans="2:16" ht="15.75" customHeight="1">
      <c r="B33" s="14">
        <v>0.25</v>
      </c>
      <c r="C33" s="82">
        <v>0</v>
      </c>
      <c r="D33" s="82">
        <v>0</v>
      </c>
      <c r="E33" s="82">
        <v>1</v>
      </c>
      <c r="F33" s="145">
        <v>0</v>
      </c>
      <c r="G33" s="145">
        <v>1</v>
      </c>
      <c r="H33" s="145">
        <v>0</v>
      </c>
      <c r="I33" s="145">
        <v>1</v>
      </c>
      <c r="J33" s="145">
        <v>0</v>
      </c>
      <c r="K33" s="145">
        <v>1</v>
      </c>
      <c r="L33" s="145">
        <v>1</v>
      </c>
      <c r="M33" s="88">
        <f t="shared" si="5"/>
        <v>5</v>
      </c>
      <c r="N33" s="85">
        <f t="shared" si="7"/>
        <v>0.5</v>
      </c>
      <c r="O33" s="192">
        <f t="shared" si="6"/>
        <v>1.070663811563169</v>
      </c>
      <c r="P33" s="27"/>
    </row>
    <row r="34" spans="2:16" ht="15.75" customHeight="1">
      <c r="B34" s="14">
        <v>0.2916666666666667</v>
      </c>
      <c r="C34" s="82">
        <v>3</v>
      </c>
      <c r="D34" s="82">
        <v>2</v>
      </c>
      <c r="E34" s="82">
        <v>1</v>
      </c>
      <c r="F34" s="82">
        <v>3</v>
      </c>
      <c r="G34" s="82">
        <v>3</v>
      </c>
      <c r="H34" s="82">
        <v>3</v>
      </c>
      <c r="I34" s="82">
        <v>3</v>
      </c>
      <c r="J34" s="82">
        <v>2</v>
      </c>
      <c r="K34" s="82">
        <v>1</v>
      </c>
      <c r="L34" s="82">
        <v>3</v>
      </c>
      <c r="M34" s="88">
        <f t="shared" si="5"/>
        <v>24</v>
      </c>
      <c r="N34" s="85">
        <f t="shared" si="7"/>
        <v>2.4</v>
      </c>
      <c r="O34" s="25">
        <f t="shared" si="6"/>
        <v>5.139186295503212</v>
      </c>
      <c r="P34" s="27"/>
    </row>
    <row r="35" spans="2:16" ht="15.75" customHeight="1">
      <c r="B35" s="14">
        <v>0.3333333333333333</v>
      </c>
      <c r="C35" s="82">
        <v>2</v>
      </c>
      <c r="D35" s="82">
        <v>1</v>
      </c>
      <c r="E35" s="82">
        <v>1</v>
      </c>
      <c r="F35" s="145">
        <v>1</v>
      </c>
      <c r="G35" s="145">
        <v>1</v>
      </c>
      <c r="H35" s="145">
        <v>3</v>
      </c>
      <c r="I35" s="145">
        <v>3</v>
      </c>
      <c r="J35" s="145">
        <v>4</v>
      </c>
      <c r="K35" s="145">
        <v>0</v>
      </c>
      <c r="L35" s="145">
        <v>2</v>
      </c>
      <c r="M35" s="88">
        <f t="shared" si="5"/>
        <v>18</v>
      </c>
      <c r="N35" s="85">
        <f t="shared" si="7"/>
        <v>1.8</v>
      </c>
      <c r="O35" s="192">
        <f t="shared" si="6"/>
        <v>3.854389721627409</v>
      </c>
      <c r="P35" s="27"/>
    </row>
    <row r="36" spans="2:16" ht="15.75" customHeight="1">
      <c r="B36" s="14">
        <v>0.375</v>
      </c>
      <c r="C36" s="82">
        <v>0</v>
      </c>
      <c r="D36" s="82">
        <v>2</v>
      </c>
      <c r="E36" s="82">
        <v>1</v>
      </c>
      <c r="F36" s="82">
        <v>1</v>
      </c>
      <c r="G36" s="82">
        <v>0</v>
      </c>
      <c r="H36" s="82">
        <v>1</v>
      </c>
      <c r="I36" s="82">
        <v>1</v>
      </c>
      <c r="J36" s="82">
        <v>0</v>
      </c>
      <c r="K36" s="82">
        <v>2</v>
      </c>
      <c r="L36" s="82">
        <v>1</v>
      </c>
      <c r="M36" s="88">
        <f t="shared" si="5"/>
        <v>9</v>
      </c>
      <c r="N36" s="85">
        <f t="shared" si="7"/>
        <v>0.9</v>
      </c>
      <c r="O36" s="25">
        <f t="shared" si="6"/>
        <v>1.9271948608137044</v>
      </c>
      <c r="P36" s="27"/>
    </row>
    <row r="37" spans="2:16" ht="15.75" customHeight="1">
      <c r="B37" s="14">
        <v>0.4166666666666667</v>
      </c>
      <c r="C37" s="82">
        <v>1</v>
      </c>
      <c r="D37" s="82">
        <v>0</v>
      </c>
      <c r="E37" s="82">
        <v>0</v>
      </c>
      <c r="F37" s="145">
        <v>5</v>
      </c>
      <c r="G37" s="145">
        <v>4</v>
      </c>
      <c r="H37" s="145">
        <v>1</v>
      </c>
      <c r="I37" s="145">
        <v>5</v>
      </c>
      <c r="J37" s="145">
        <v>0</v>
      </c>
      <c r="K37" s="145">
        <v>0</v>
      </c>
      <c r="L37" s="145">
        <v>2</v>
      </c>
      <c r="M37" s="88">
        <f t="shared" si="5"/>
        <v>18</v>
      </c>
      <c r="N37" s="85">
        <f t="shared" si="7"/>
        <v>1.8</v>
      </c>
      <c r="O37" s="192">
        <f t="shared" si="6"/>
        <v>3.854389721627409</v>
      </c>
      <c r="P37" s="27"/>
    </row>
    <row r="38" spans="2:16" ht="15.75" customHeight="1">
      <c r="B38" s="14">
        <v>0.4583333333333333</v>
      </c>
      <c r="C38" s="82">
        <v>2</v>
      </c>
      <c r="D38" s="82">
        <v>2</v>
      </c>
      <c r="E38" s="82">
        <v>2</v>
      </c>
      <c r="F38" s="82">
        <v>1</v>
      </c>
      <c r="G38" s="82">
        <v>2</v>
      </c>
      <c r="H38" s="82">
        <v>4</v>
      </c>
      <c r="I38" s="82">
        <v>0</v>
      </c>
      <c r="J38" s="82">
        <v>2</v>
      </c>
      <c r="K38" s="82">
        <v>1</v>
      </c>
      <c r="L38" s="82">
        <v>1</v>
      </c>
      <c r="M38" s="88">
        <f t="shared" si="5"/>
        <v>17</v>
      </c>
      <c r="N38" s="85">
        <f t="shared" si="7"/>
        <v>1.7</v>
      </c>
      <c r="O38" s="25">
        <f t="shared" si="6"/>
        <v>3.640256959314775</v>
      </c>
      <c r="P38" s="27"/>
    </row>
    <row r="39" spans="2:16" ht="15.75" customHeight="1">
      <c r="B39" s="143" t="s">
        <v>107</v>
      </c>
      <c r="C39" s="82">
        <v>3</v>
      </c>
      <c r="D39" s="82">
        <v>1</v>
      </c>
      <c r="E39" s="82">
        <v>3</v>
      </c>
      <c r="F39" s="145">
        <v>3</v>
      </c>
      <c r="G39" s="145">
        <v>2</v>
      </c>
      <c r="H39" s="145">
        <v>6</v>
      </c>
      <c r="I39" s="145">
        <v>2</v>
      </c>
      <c r="J39" s="145">
        <v>3</v>
      </c>
      <c r="K39" s="145">
        <v>0</v>
      </c>
      <c r="L39" s="145">
        <v>2</v>
      </c>
      <c r="M39" s="88">
        <f t="shared" si="5"/>
        <v>25</v>
      </c>
      <c r="N39" s="85">
        <f t="shared" si="7"/>
        <v>2.5</v>
      </c>
      <c r="O39" s="192">
        <f t="shared" si="6"/>
        <v>5.353319057815846</v>
      </c>
      <c r="P39" s="27"/>
    </row>
    <row r="40" spans="2:16" ht="15.75" customHeight="1">
      <c r="B40" s="14">
        <v>0.041666666666666664</v>
      </c>
      <c r="C40" s="82">
        <v>4</v>
      </c>
      <c r="D40" s="82">
        <v>3</v>
      </c>
      <c r="E40" s="82">
        <v>2</v>
      </c>
      <c r="F40" s="82">
        <v>2</v>
      </c>
      <c r="G40" s="82">
        <v>0</v>
      </c>
      <c r="H40" s="82">
        <v>1</v>
      </c>
      <c r="I40" s="82">
        <v>3</v>
      </c>
      <c r="J40" s="82">
        <v>3</v>
      </c>
      <c r="K40" s="82">
        <v>4</v>
      </c>
      <c r="L40" s="82">
        <v>4</v>
      </c>
      <c r="M40" s="88">
        <f t="shared" si="5"/>
        <v>26</v>
      </c>
      <c r="N40" s="85">
        <f t="shared" si="7"/>
        <v>2.6</v>
      </c>
      <c r="O40" s="25">
        <f t="shared" si="6"/>
        <v>5.567451820128479</v>
      </c>
      <c r="P40" s="27"/>
    </row>
    <row r="41" spans="2:16" ht="15.75" customHeight="1">
      <c r="B41" s="14">
        <v>0.08333333333333333</v>
      </c>
      <c r="C41" s="82">
        <v>1</v>
      </c>
      <c r="D41" s="82">
        <v>0</v>
      </c>
      <c r="E41" s="82">
        <v>6</v>
      </c>
      <c r="F41" s="145">
        <v>4</v>
      </c>
      <c r="G41" s="145">
        <v>4</v>
      </c>
      <c r="H41" s="145">
        <v>4</v>
      </c>
      <c r="I41" s="145">
        <v>2</v>
      </c>
      <c r="J41" s="145">
        <v>2</v>
      </c>
      <c r="K41" s="145">
        <v>3</v>
      </c>
      <c r="L41" s="145">
        <v>2</v>
      </c>
      <c r="M41" s="88">
        <f t="shared" si="5"/>
        <v>28</v>
      </c>
      <c r="N41" s="85">
        <f t="shared" si="7"/>
        <v>2.8</v>
      </c>
      <c r="O41" s="192">
        <f t="shared" si="6"/>
        <v>5.995717344753747</v>
      </c>
      <c r="P41" s="27"/>
    </row>
    <row r="42" spans="2:16" ht="15.75" customHeight="1">
      <c r="B42" s="14">
        <v>0.125</v>
      </c>
      <c r="C42" s="82">
        <v>3</v>
      </c>
      <c r="D42" s="82">
        <v>5</v>
      </c>
      <c r="E42" s="82">
        <v>3</v>
      </c>
      <c r="F42" s="82">
        <v>5</v>
      </c>
      <c r="G42" s="82">
        <v>3</v>
      </c>
      <c r="H42" s="82">
        <v>4</v>
      </c>
      <c r="I42" s="82">
        <v>4</v>
      </c>
      <c r="J42" s="82">
        <v>0</v>
      </c>
      <c r="K42" s="82">
        <v>4</v>
      </c>
      <c r="L42" s="82">
        <v>3</v>
      </c>
      <c r="M42" s="88">
        <f t="shared" si="5"/>
        <v>34</v>
      </c>
      <c r="N42" s="85">
        <f t="shared" si="7"/>
        <v>3.4</v>
      </c>
      <c r="O42" s="25">
        <f t="shared" si="6"/>
        <v>7.28051391862955</v>
      </c>
      <c r="P42" s="27"/>
    </row>
    <row r="43" spans="2:16" ht="15.75" customHeight="1">
      <c r="B43" s="14">
        <v>0.16666666666666666</v>
      </c>
      <c r="C43" s="82">
        <v>3</v>
      </c>
      <c r="D43" s="82">
        <v>4</v>
      </c>
      <c r="E43" s="82">
        <v>0</v>
      </c>
      <c r="F43" s="145">
        <v>2</v>
      </c>
      <c r="G43" s="145">
        <v>5</v>
      </c>
      <c r="H43" s="145">
        <v>3</v>
      </c>
      <c r="I43" s="145">
        <v>5</v>
      </c>
      <c r="J43" s="145">
        <v>4</v>
      </c>
      <c r="K43" s="145">
        <v>4</v>
      </c>
      <c r="L43" s="145">
        <v>3</v>
      </c>
      <c r="M43" s="88">
        <f t="shared" si="5"/>
        <v>33</v>
      </c>
      <c r="N43" s="85">
        <f t="shared" si="7"/>
        <v>3.3</v>
      </c>
      <c r="O43" s="192">
        <f t="shared" si="6"/>
        <v>7.066381156316917</v>
      </c>
      <c r="P43" s="27"/>
    </row>
    <row r="44" spans="2:16" ht="15.75" customHeight="1">
      <c r="B44" s="14">
        <v>0.20833333333333334</v>
      </c>
      <c r="C44" s="82">
        <v>5</v>
      </c>
      <c r="D44" s="82">
        <v>7</v>
      </c>
      <c r="E44" s="82">
        <v>5</v>
      </c>
      <c r="F44" s="82">
        <v>3</v>
      </c>
      <c r="G44" s="82">
        <v>5</v>
      </c>
      <c r="H44" s="82">
        <v>6</v>
      </c>
      <c r="I44" s="82">
        <v>3</v>
      </c>
      <c r="J44" s="82">
        <v>6</v>
      </c>
      <c r="K44" s="82">
        <v>3</v>
      </c>
      <c r="L44" s="82">
        <v>5</v>
      </c>
      <c r="M44" s="88">
        <f t="shared" si="5"/>
        <v>48</v>
      </c>
      <c r="N44" s="85">
        <f t="shared" si="7"/>
        <v>4.8</v>
      </c>
      <c r="O44" s="25">
        <f t="shared" si="6"/>
        <v>10.278372591006423</v>
      </c>
      <c r="P44" s="27"/>
    </row>
    <row r="45" spans="2:16" ht="15.75" customHeight="1">
      <c r="B45" s="14">
        <v>0.25</v>
      </c>
      <c r="C45" s="82">
        <v>3</v>
      </c>
      <c r="D45" s="82">
        <v>4</v>
      </c>
      <c r="E45" s="82">
        <v>2</v>
      </c>
      <c r="F45" s="145">
        <v>4</v>
      </c>
      <c r="G45" s="145">
        <v>5</v>
      </c>
      <c r="H45" s="145">
        <v>3</v>
      </c>
      <c r="I45" s="145">
        <v>3</v>
      </c>
      <c r="J45" s="145">
        <v>2</v>
      </c>
      <c r="K45" s="145">
        <v>3</v>
      </c>
      <c r="L45" s="145">
        <v>4</v>
      </c>
      <c r="M45" s="88">
        <f t="shared" si="5"/>
        <v>33</v>
      </c>
      <c r="N45" s="85">
        <f t="shared" si="7"/>
        <v>3.3</v>
      </c>
      <c r="O45" s="192">
        <f t="shared" si="6"/>
        <v>7.066381156316917</v>
      </c>
      <c r="P45" s="27"/>
    </row>
    <row r="46" spans="2:16" ht="15.75" customHeight="1">
      <c r="B46" s="14">
        <v>0.2916666666666667</v>
      </c>
      <c r="C46" s="82">
        <v>1</v>
      </c>
      <c r="D46" s="82">
        <v>4</v>
      </c>
      <c r="E46" s="82">
        <v>5</v>
      </c>
      <c r="F46" s="82">
        <v>2</v>
      </c>
      <c r="G46" s="82">
        <v>7</v>
      </c>
      <c r="H46" s="82">
        <v>1</v>
      </c>
      <c r="I46" s="82">
        <v>2</v>
      </c>
      <c r="J46" s="82">
        <v>4</v>
      </c>
      <c r="K46" s="82">
        <v>5</v>
      </c>
      <c r="L46" s="82">
        <v>5</v>
      </c>
      <c r="M46" s="88">
        <f t="shared" si="5"/>
        <v>36</v>
      </c>
      <c r="N46" s="85">
        <f t="shared" si="7"/>
        <v>3.6</v>
      </c>
      <c r="O46" s="25">
        <f t="shared" si="6"/>
        <v>7.708779443254818</v>
      </c>
      <c r="P46" s="27"/>
    </row>
    <row r="47" spans="2:16" ht="15.75" customHeight="1">
      <c r="B47" s="14">
        <v>0.3333333333333333</v>
      </c>
      <c r="C47" s="82">
        <v>1</v>
      </c>
      <c r="D47" s="82">
        <v>2</v>
      </c>
      <c r="E47" s="82">
        <v>4</v>
      </c>
      <c r="F47" s="145">
        <v>3</v>
      </c>
      <c r="G47" s="145">
        <v>2</v>
      </c>
      <c r="H47" s="145">
        <v>4</v>
      </c>
      <c r="I47" s="145">
        <v>1</v>
      </c>
      <c r="J47" s="145">
        <v>2</v>
      </c>
      <c r="K47" s="145">
        <v>6</v>
      </c>
      <c r="L47" s="145">
        <v>5</v>
      </c>
      <c r="M47" s="88">
        <f t="shared" si="5"/>
        <v>30</v>
      </c>
      <c r="N47" s="85">
        <f t="shared" si="7"/>
        <v>3</v>
      </c>
      <c r="O47" s="192">
        <f t="shared" si="6"/>
        <v>6.423982869379015</v>
      </c>
      <c r="P47" s="27"/>
    </row>
    <row r="48" spans="2:16" ht="15.75" customHeight="1">
      <c r="B48" s="14">
        <v>0.375</v>
      </c>
      <c r="C48" s="82">
        <v>1</v>
      </c>
      <c r="D48" s="82">
        <v>5</v>
      </c>
      <c r="E48" s="82">
        <v>2</v>
      </c>
      <c r="F48" s="82">
        <v>0</v>
      </c>
      <c r="G48" s="82">
        <v>2</v>
      </c>
      <c r="H48" s="82">
        <v>1</v>
      </c>
      <c r="I48" s="82">
        <v>3</v>
      </c>
      <c r="J48" s="82">
        <v>2</v>
      </c>
      <c r="K48" s="82">
        <v>3</v>
      </c>
      <c r="L48" s="82">
        <v>1</v>
      </c>
      <c r="M48" s="88">
        <f t="shared" si="5"/>
        <v>20</v>
      </c>
      <c r="N48" s="85">
        <f t="shared" si="7"/>
        <v>2</v>
      </c>
      <c r="O48" s="25">
        <f t="shared" si="6"/>
        <v>4.282655246252676</v>
      </c>
      <c r="P48" s="27"/>
    </row>
    <row r="49" spans="2:16" ht="15.75" customHeight="1">
      <c r="B49" s="14">
        <v>0.4166666666666667</v>
      </c>
      <c r="C49" s="82">
        <v>1</v>
      </c>
      <c r="D49" s="82">
        <v>1</v>
      </c>
      <c r="E49" s="82">
        <v>2</v>
      </c>
      <c r="F49" s="145">
        <v>3</v>
      </c>
      <c r="G49" s="145">
        <v>0</v>
      </c>
      <c r="H49" s="145">
        <v>2</v>
      </c>
      <c r="I49" s="145">
        <v>1</v>
      </c>
      <c r="J49" s="145">
        <v>1</v>
      </c>
      <c r="K49" s="145">
        <v>2</v>
      </c>
      <c r="L49" s="145">
        <v>0</v>
      </c>
      <c r="M49" s="88">
        <f t="shared" si="5"/>
        <v>13</v>
      </c>
      <c r="N49" s="85">
        <f t="shared" si="7"/>
        <v>1.3</v>
      </c>
      <c r="O49" s="192">
        <f t="shared" si="6"/>
        <v>2.7837259100642395</v>
      </c>
      <c r="P49" s="27"/>
    </row>
    <row r="50" spans="2:16" ht="15.75" customHeight="1">
      <c r="B50" s="14">
        <v>0.4583333333333333</v>
      </c>
      <c r="C50" s="82">
        <v>2</v>
      </c>
      <c r="D50" s="82">
        <v>1</v>
      </c>
      <c r="E50" s="82">
        <v>1</v>
      </c>
      <c r="F50" s="82">
        <v>2</v>
      </c>
      <c r="G50" s="82">
        <v>2</v>
      </c>
      <c r="H50" s="82">
        <v>1</v>
      </c>
      <c r="I50" s="82">
        <v>2</v>
      </c>
      <c r="J50" s="82">
        <v>0</v>
      </c>
      <c r="K50" s="82">
        <v>1</v>
      </c>
      <c r="L50" s="82">
        <v>0</v>
      </c>
      <c r="M50" s="88">
        <f t="shared" si="5"/>
        <v>12</v>
      </c>
      <c r="N50" s="85">
        <f t="shared" si="7"/>
        <v>1.2</v>
      </c>
      <c r="O50" s="25">
        <f t="shared" si="6"/>
        <v>2.569593147751606</v>
      </c>
      <c r="P50" s="27"/>
    </row>
    <row r="51" spans="2:16" ht="15.75" customHeight="1" thickBot="1">
      <c r="B51" s="13" t="s">
        <v>91</v>
      </c>
      <c r="C51" s="82">
        <v>0</v>
      </c>
      <c r="D51" s="82">
        <v>0</v>
      </c>
      <c r="E51" s="82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7">
        <f t="shared" si="5"/>
        <v>0</v>
      </c>
      <c r="N51" s="148">
        <f t="shared" si="7"/>
        <v>0</v>
      </c>
      <c r="O51" s="192">
        <f t="shared" si="6"/>
        <v>0</v>
      </c>
      <c r="P51" s="27"/>
    </row>
    <row r="52" spans="2:16" ht="15.75" customHeight="1" thickBot="1">
      <c r="B52" s="12" t="s">
        <v>20</v>
      </c>
      <c r="C52" s="86">
        <f aca="true" t="shared" si="8" ref="C52:L52">SUM(C27:C51)</f>
        <v>39</v>
      </c>
      <c r="D52" s="87">
        <f t="shared" si="8"/>
        <v>47</v>
      </c>
      <c r="E52" s="87">
        <f t="shared" si="8"/>
        <v>45</v>
      </c>
      <c r="F52" s="87">
        <f t="shared" si="8"/>
        <v>51</v>
      </c>
      <c r="G52" s="87">
        <f t="shared" si="8"/>
        <v>52</v>
      </c>
      <c r="H52" s="87">
        <f t="shared" si="8"/>
        <v>51</v>
      </c>
      <c r="I52" s="87">
        <f t="shared" si="8"/>
        <v>48</v>
      </c>
      <c r="J52" s="87">
        <f t="shared" si="8"/>
        <v>41</v>
      </c>
      <c r="K52" s="87">
        <f t="shared" si="8"/>
        <v>45</v>
      </c>
      <c r="L52" s="87">
        <f t="shared" si="8"/>
        <v>48</v>
      </c>
      <c r="M52" s="87">
        <f t="shared" si="5"/>
        <v>467</v>
      </c>
      <c r="N52" s="87">
        <f t="shared" si="7"/>
        <v>46.7</v>
      </c>
      <c r="O52" s="26">
        <f t="shared" si="6"/>
        <v>100</v>
      </c>
      <c r="P52" s="27"/>
    </row>
    <row r="53" ht="15.75" customHeight="1" thickBot="1" thickTop="1">
      <c r="P53" s="27"/>
    </row>
    <row r="54" spans="2:16" ht="15.75" customHeight="1" thickBot="1" thickTop="1">
      <c r="B54" s="33"/>
      <c r="C54" s="5" t="str">
        <f>acc1!$C$7</f>
        <v>Frederick County Pedestrian On Foot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8"/>
      <c r="O54" s="23"/>
      <c r="P54" s="27"/>
    </row>
    <row r="55" spans="2:16" ht="15.75" customHeight="1" thickBot="1">
      <c r="B55" s="3" t="s">
        <v>394</v>
      </c>
      <c r="C55" s="4">
        <f>acc1!C$8</f>
        <v>1994</v>
      </c>
      <c r="D55" s="4">
        <f>acc1!D$8</f>
        <v>1995</v>
      </c>
      <c r="E55" s="102">
        <f>acc1!E$8</f>
        <v>1996</v>
      </c>
      <c r="F55" s="4">
        <f>acc1!F$8</f>
        <v>1997</v>
      </c>
      <c r="G55" s="4">
        <f>acc1!G$8</f>
        <v>1998</v>
      </c>
      <c r="H55" s="4">
        <f>acc1!H$8</f>
        <v>1999</v>
      </c>
      <c r="I55" s="4">
        <f>acc1!I$8</f>
        <v>2000</v>
      </c>
      <c r="J55" s="4">
        <f>acc1!J$8</f>
        <v>2001</v>
      </c>
      <c r="K55" s="4">
        <f>acc1!K$8</f>
        <v>2002</v>
      </c>
      <c r="L55" s="4">
        <f>acc1!L$8</f>
        <v>2003</v>
      </c>
      <c r="M55" s="4" t="s">
        <v>5</v>
      </c>
      <c r="N55" s="19" t="s">
        <v>6</v>
      </c>
      <c r="O55" s="24" t="s">
        <v>7</v>
      </c>
      <c r="P55" s="27"/>
    </row>
    <row r="56" spans="2:16" ht="15.75" customHeight="1">
      <c r="B56" s="14" t="s">
        <v>392</v>
      </c>
      <c r="C56" s="82">
        <v>7</v>
      </c>
      <c r="D56" s="82">
        <v>7</v>
      </c>
      <c r="E56" s="82">
        <v>5</v>
      </c>
      <c r="F56" s="145">
        <v>7</v>
      </c>
      <c r="G56" s="145">
        <v>2</v>
      </c>
      <c r="H56" s="145">
        <v>7</v>
      </c>
      <c r="I56" s="145">
        <v>7</v>
      </c>
      <c r="J56" s="145">
        <v>3</v>
      </c>
      <c r="K56" s="145">
        <v>3</v>
      </c>
      <c r="L56" s="145">
        <v>5</v>
      </c>
      <c r="M56" s="88">
        <f aca="true" t="shared" si="9" ref="M56:M61">SUM(C56:L56)</f>
        <v>53</v>
      </c>
      <c r="N56" s="85">
        <f aca="true" t="shared" si="10" ref="N56:N61">M56/10</f>
        <v>5.3</v>
      </c>
      <c r="O56" s="193">
        <f aca="true" t="shared" si="11" ref="O56:O61">M56/M$61*100</f>
        <v>11.349036402569594</v>
      </c>
      <c r="P56" s="27"/>
    </row>
    <row r="57" spans="2:16" ht="15.75" customHeight="1">
      <c r="B57" s="14" t="s">
        <v>180</v>
      </c>
      <c r="C57" s="82">
        <v>1</v>
      </c>
      <c r="D57" s="82">
        <v>0</v>
      </c>
      <c r="E57" s="82">
        <v>1</v>
      </c>
      <c r="F57" s="82">
        <v>1</v>
      </c>
      <c r="G57" s="82">
        <v>1</v>
      </c>
      <c r="H57" s="82">
        <v>0</v>
      </c>
      <c r="I57" s="82">
        <v>1</v>
      </c>
      <c r="J57" s="82">
        <v>0</v>
      </c>
      <c r="K57" s="82">
        <v>0</v>
      </c>
      <c r="L57" s="82">
        <v>0</v>
      </c>
      <c r="M57" s="88">
        <f t="shared" si="9"/>
        <v>5</v>
      </c>
      <c r="N57" s="85">
        <f t="shared" si="10"/>
        <v>0.5</v>
      </c>
      <c r="O57" s="25">
        <f t="shared" si="11"/>
        <v>1.070663811563169</v>
      </c>
      <c r="P57" s="27"/>
    </row>
    <row r="58" spans="2:16" ht="15.75" customHeight="1">
      <c r="B58" s="14" t="s">
        <v>393</v>
      </c>
      <c r="C58" s="82">
        <v>0</v>
      </c>
      <c r="D58" s="82">
        <v>0</v>
      </c>
      <c r="E58" s="82">
        <v>2</v>
      </c>
      <c r="F58" s="145">
        <v>3</v>
      </c>
      <c r="G58" s="145">
        <v>0</v>
      </c>
      <c r="H58" s="145">
        <v>0</v>
      </c>
      <c r="I58" s="145">
        <v>0</v>
      </c>
      <c r="J58" s="145">
        <v>0</v>
      </c>
      <c r="K58" s="145">
        <v>1</v>
      </c>
      <c r="L58" s="145">
        <v>2</v>
      </c>
      <c r="M58" s="88">
        <f t="shared" si="9"/>
        <v>8</v>
      </c>
      <c r="N58" s="85">
        <f t="shared" si="10"/>
        <v>0.8</v>
      </c>
      <c r="O58" s="25">
        <f t="shared" si="11"/>
        <v>1.7130620985010707</v>
      </c>
      <c r="P58" s="27"/>
    </row>
    <row r="59" spans="2:16" ht="15.75" customHeight="1">
      <c r="B59" s="14" t="s">
        <v>90</v>
      </c>
      <c r="C59" s="82">
        <v>31</v>
      </c>
      <c r="D59" s="82">
        <v>40</v>
      </c>
      <c r="E59" s="82">
        <v>37</v>
      </c>
      <c r="F59" s="82">
        <v>40</v>
      </c>
      <c r="G59" s="82">
        <v>49</v>
      </c>
      <c r="H59" s="82">
        <v>44</v>
      </c>
      <c r="I59" s="82">
        <v>40</v>
      </c>
      <c r="J59" s="82">
        <v>38</v>
      </c>
      <c r="K59" s="82">
        <v>41</v>
      </c>
      <c r="L59" s="82">
        <v>41</v>
      </c>
      <c r="M59" s="88">
        <f t="shared" si="9"/>
        <v>401</v>
      </c>
      <c r="N59" s="85">
        <f t="shared" si="10"/>
        <v>40.1</v>
      </c>
      <c r="O59" s="25">
        <f t="shared" si="11"/>
        <v>85.86723768736617</v>
      </c>
      <c r="P59" s="27"/>
    </row>
    <row r="60" spans="2:16" ht="15.75" customHeight="1" thickBot="1">
      <c r="B60" s="184" t="s">
        <v>91</v>
      </c>
      <c r="C60" s="82">
        <v>0</v>
      </c>
      <c r="D60" s="82">
        <v>0</v>
      </c>
      <c r="E60" s="82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7">
        <f t="shared" si="9"/>
        <v>0</v>
      </c>
      <c r="N60" s="148">
        <f t="shared" si="10"/>
        <v>0</v>
      </c>
      <c r="O60" s="194">
        <f t="shared" si="11"/>
        <v>0</v>
      </c>
      <c r="P60" s="27"/>
    </row>
    <row r="61" spans="2:15" ht="14.25" thickBot="1">
      <c r="B61" s="76" t="s">
        <v>20</v>
      </c>
      <c r="C61" s="86">
        <f aca="true" t="shared" si="12" ref="C61:L61">SUM(C56:C60)</f>
        <v>39</v>
      </c>
      <c r="D61" s="87">
        <f t="shared" si="12"/>
        <v>47</v>
      </c>
      <c r="E61" s="86">
        <f t="shared" si="12"/>
        <v>45</v>
      </c>
      <c r="F61" s="87">
        <f t="shared" si="12"/>
        <v>51</v>
      </c>
      <c r="G61" s="87">
        <f t="shared" si="12"/>
        <v>52</v>
      </c>
      <c r="H61" s="87">
        <f t="shared" si="12"/>
        <v>51</v>
      </c>
      <c r="I61" s="87">
        <f t="shared" si="12"/>
        <v>48</v>
      </c>
      <c r="J61" s="87">
        <f t="shared" si="12"/>
        <v>41</v>
      </c>
      <c r="K61" s="87">
        <f t="shared" si="12"/>
        <v>45</v>
      </c>
      <c r="L61" s="87">
        <f t="shared" si="12"/>
        <v>48</v>
      </c>
      <c r="M61" s="87">
        <f t="shared" si="9"/>
        <v>467</v>
      </c>
      <c r="N61" s="87">
        <f t="shared" si="10"/>
        <v>46.7</v>
      </c>
      <c r="O61" s="26">
        <f t="shared" si="11"/>
        <v>100</v>
      </c>
    </row>
    <row r="62" spans="2:15" ht="13.5" thickTop="1">
      <c r="B62" s="179" t="s">
        <v>395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80"/>
      <c r="O62" s="179"/>
    </row>
  </sheetData>
  <printOptions horizontalCentered="1"/>
  <pageMargins left="0" right="0" top="0" bottom="0" header="0" footer="0"/>
  <pageSetup horizontalDpi="360" verticalDpi="36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87"/>
  <sheetViews>
    <sheetView zoomScale="75" zoomScaleNormal="75" workbookViewId="0" topLeftCell="A1">
      <selection activeCell="N23" sqref="N23"/>
    </sheetView>
  </sheetViews>
  <sheetFormatPr defaultColWidth="9.140625" defaultRowHeight="12.75"/>
  <cols>
    <col min="1" max="1" width="0.9921875" style="0" customWidth="1"/>
    <col min="2" max="2" width="29.8515625" style="0" customWidth="1"/>
    <col min="3" max="3" width="12.28125" style="0" customWidth="1"/>
    <col min="4" max="4" width="11.7109375" style="0" customWidth="1"/>
    <col min="5" max="12" width="11.00390625" style="0" customWidth="1"/>
    <col min="13" max="13" width="12.00390625" style="0" customWidth="1"/>
    <col min="14" max="14" width="11.7109375" style="16" customWidth="1"/>
    <col min="15" max="15" width="11.57421875" style="0" customWidth="1"/>
    <col min="16" max="16" width="0.85546875" style="0" customWidth="1"/>
  </cols>
  <sheetData>
    <row r="1" spans="2:15" ht="18.75">
      <c r="B1" s="9" t="str">
        <f>acc1!B5</f>
        <v>   Frederick County Pedestrian On Foot Accident Profile Sheet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9"/>
    </row>
    <row r="2" spans="2:16" ht="16.5" customHeight="1" thickBot="1">
      <c r="B2" s="67" t="str">
        <f>acc1!B6</f>
        <v>Accident Information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0" t="s">
        <v>410</v>
      </c>
      <c r="O2" s="31"/>
      <c r="P2" s="27"/>
    </row>
    <row r="3" spans="2:16" ht="19.5" customHeight="1" thickBot="1" thickTop="1">
      <c r="B3" s="38"/>
      <c r="C3" s="39" t="str">
        <f>acc1!$C$7</f>
        <v>Frederick County Pedestrian On Foot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209"/>
      <c r="P3" s="27"/>
    </row>
    <row r="4" spans="2:16" ht="19.5" customHeight="1" thickBot="1">
      <c r="B4" s="41" t="s">
        <v>108</v>
      </c>
      <c r="C4" s="42">
        <f>acc1!C$8</f>
        <v>1994</v>
      </c>
      <c r="D4" s="43">
        <f>acc1!D$8</f>
        <v>1995</v>
      </c>
      <c r="E4" s="103">
        <f>acc1!E$8</f>
        <v>1996</v>
      </c>
      <c r="F4" s="103">
        <f>acc1!F$8</f>
        <v>1997</v>
      </c>
      <c r="G4" s="103">
        <f>acc1!G$8</f>
        <v>1998</v>
      </c>
      <c r="H4" s="103">
        <f>acc1!H$8</f>
        <v>1999</v>
      </c>
      <c r="I4" s="103">
        <f>acc1!I$8</f>
        <v>2000</v>
      </c>
      <c r="J4" s="103">
        <f>acc1!J$8</f>
        <v>2001</v>
      </c>
      <c r="K4" s="103">
        <f>acc1!K$8</f>
        <v>2002</v>
      </c>
      <c r="L4" s="103">
        <f>acc1!L$8</f>
        <v>2003</v>
      </c>
      <c r="M4" s="43" t="s">
        <v>5</v>
      </c>
      <c r="N4" s="44" t="s">
        <v>6</v>
      </c>
      <c r="O4" s="210" t="s">
        <v>7</v>
      </c>
      <c r="P4" s="27"/>
    </row>
    <row r="5" spans="2:16" ht="19.5" customHeight="1">
      <c r="B5" s="45" t="s">
        <v>109</v>
      </c>
      <c r="C5" s="89">
        <v>2</v>
      </c>
      <c r="D5" s="89">
        <v>7</v>
      </c>
      <c r="E5" s="89">
        <v>3</v>
      </c>
      <c r="F5" s="89">
        <v>3</v>
      </c>
      <c r="G5" s="89">
        <v>8</v>
      </c>
      <c r="H5" s="89">
        <v>6</v>
      </c>
      <c r="I5" s="89">
        <v>4</v>
      </c>
      <c r="J5" s="89">
        <v>2</v>
      </c>
      <c r="K5" s="89">
        <v>5</v>
      </c>
      <c r="L5" s="89">
        <v>4</v>
      </c>
      <c r="M5" s="90">
        <f>SUM(C5:L5)</f>
        <v>44</v>
      </c>
      <c r="N5" s="91">
        <f>M5/10</f>
        <v>4.4</v>
      </c>
      <c r="O5" s="211">
        <f>M5/M$18*100</f>
        <v>9.421841541755889</v>
      </c>
      <c r="P5" s="27"/>
    </row>
    <row r="6" spans="2:16" ht="19.5" customHeight="1">
      <c r="B6" s="46" t="s">
        <v>110</v>
      </c>
      <c r="C6" s="89">
        <v>4</v>
      </c>
      <c r="D6" s="89">
        <v>3</v>
      </c>
      <c r="E6" s="89">
        <v>3</v>
      </c>
      <c r="F6" s="89">
        <v>3</v>
      </c>
      <c r="G6" s="89">
        <v>1</v>
      </c>
      <c r="H6" s="89">
        <v>6</v>
      </c>
      <c r="I6" s="89">
        <v>4</v>
      </c>
      <c r="J6" s="89">
        <v>4</v>
      </c>
      <c r="K6" s="89">
        <v>4</v>
      </c>
      <c r="L6" s="89">
        <v>3</v>
      </c>
      <c r="M6" s="90">
        <f aca="true" t="shared" si="0" ref="M6:M18">SUM(C6:L6)</f>
        <v>35</v>
      </c>
      <c r="N6" s="91">
        <f aca="true" t="shared" si="1" ref="N6:N18">M6/10</f>
        <v>3.5</v>
      </c>
      <c r="O6" s="211">
        <f aca="true" t="shared" si="2" ref="O6:O18">M6/M$18*100</f>
        <v>7.494646680942184</v>
      </c>
      <c r="P6" s="27"/>
    </row>
    <row r="7" spans="2:16" ht="19.5" customHeight="1">
      <c r="B7" s="45" t="s">
        <v>111</v>
      </c>
      <c r="C7" s="89">
        <v>3</v>
      </c>
      <c r="D7" s="89">
        <v>1</v>
      </c>
      <c r="E7" s="89">
        <v>3</v>
      </c>
      <c r="F7" s="89">
        <v>6</v>
      </c>
      <c r="G7" s="89">
        <v>2</v>
      </c>
      <c r="H7" s="89">
        <v>4</v>
      </c>
      <c r="I7" s="89">
        <v>2</v>
      </c>
      <c r="J7" s="89">
        <v>5</v>
      </c>
      <c r="K7" s="89">
        <v>4</v>
      </c>
      <c r="L7" s="89">
        <v>6</v>
      </c>
      <c r="M7" s="90">
        <f t="shared" si="0"/>
        <v>36</v>
      </c>
      <c r="N7" s="91">
        <f t="shared" si="1"/>
        <v>3.6</v>
      </c>
      <c r="O7" s="211">
        <f t="shared" si="2"/>
        <v>7.708779443254818</v>
      </c>
      <c r="P7" s="27"/>
    </row>
    <row r="8" spans="2:16" ht="19.5" customHeight="1">
      <c r="B8" s="46" t="s">
        <v>112</v>
      </c>
      <c r="C8" s="89">
        <v>2</v>
      </c>
      <c r="D8" s="89">
        <v>1</v>
      </c>
      <c r="E8" s="89">
        <v>0</v>
      </c>
      <c r="F8" s="89">
        <v>4</v>
      </c>
      <c r="G8" s="89">
        <v>6</v>
      </c>
      <c r="H8" s="89">
        <v>5</v>
      </c>
      <c r="I8" s="89">
        <v>6</v>
      </c>
      <c r="J8" s="89">
        <v>7</v>
      </c>
      <c r="K8" s="89">
        <v>4</v>
      </c>
      <c r="L8" s="89">
        <v>0</v>
      </c>
      <c r="M8" s="90">
        <f t="shared" si="0"/>
        <v>35</v>
      </c>
      <c r="N8" s="91">
        <f t="shared" si="1"/>
        <v>3.5</v>
      </c>
      <c r="O8" s="211">
        <f t="shared" si="2"/>
        <v>7.494646680942184</v>
      </c>
      <c r="P8" s="27"/>
    </row>
    <row r="9" spans="2:16" ht="19.5" customHeight="1">
      <c r="B9" s="45" t="s">
        <v>113</v>
      </c>
      <c r="C9" s="89">
        <v>4</v>
      </c>
      <c r="D9" s="89">
        <v>7</v>
      </c>
      <c r="E9" s="89">
        <v>5</v>
      </c>
      <c r="F9" s="89">
        <v>6</v>
      </c>
      <c r="G9" s="89">
        <v>4</v>
      </c>
      <c r="H9" s="89">
        <v>2</v>
      </c>
      <c r="I9" s="89">
        <v>7</v>
      </c>
      <c r="J9" s="89">
        <v>5</v>
      </c>
      <c r="K9" s="89">
        <v>6</v>
      </c>
      <c r="L9" s="89">
        <v>4</v>
      </c>
      <c r="M9" s="90">
        <f t="shared" si="0"/>
        <v>50</v>
      </c>
      <c r="N9" s="91">
        <f t="shared" si="1"/>
        <v>5</v>
      </c>
      <c r="O9" s="211">
        <f t="shared" si="2"/>
        <v>10.706638115631693</v>
      </c>
      <c r="P9" s="27"/>
    </row>
    <row r="10" spans="2:16" ht="19.5" customHeight="1">
      <c r="B10" s="46" t="s">
        <v>114</v>
      </c>
      <c r="C10" s="89">
        <v>2</v>
      </c>
      <c r="D10" s="89">
        <v>2</v>
      </c>
      <c r="E10" s="89">
        <v>6</v>
      </c>
      <c r="F10" s="89">
        <v>5</v>
      </c>
      <c r="G10" s="89">
        <v>0</v>
      </c>
      <c r="H10" s="89">
        <v>6</v>
      </c>
      <c r="I10" s="89">
        <v>3</v>
      </c>
      <c r="J10" s="89">
        <v>1</v>
      </c>
      <c r="K10" s="89">
        <v>7</v>
      </c>
      <c r="L10" s="89">
        <v>4</v>
      </c>
      <c r="M10" s="90">
        <f t="shared" si="0"/>
        <v>36</v>
      </c>
      <c r="N10" s="91">
        <f t="shared" si="1"/>
        <v>3.6</v>
      </c>
      <c r="O10" s="211">
        <f t="shared" si="2"/>
        <v>7.708779443254818</v>
      </c>
      <c r="P10" s="27"/>
    </row>
    <row r="11" spans="2:16" ht="19.5" customHeight="1">
      <c r="B11" s="45" t="s">
        <v>115</v>
      </c>
      <c r="C11" s="89">
        <v>3</v>
      </c>
      <c r="D11" s="89">
        <v>5</v>
      </c>
      <c r="E11" s="89">
        <v>0</v>
      </c>
      <c r="F11" s="89">
        <v>2</v>
      </c>
      <c r="G11" s="89">
        <v>4</v>
      </c>
      <c r="H11" s="89">
        <v>5</v>
      </c>
      <c r="I11" s="89">
        <v>4</v>
      </c>
      <c r="J11" s="89">
        <v>4</v>
      </c>
      <c r="K11" s="89">
        <v>2</v>
      </c>
      <c r="L11" s="89">
        <v>3</v>
      </c>
      <c r="M11" s="90">
        <f t="shared" si="0"/>
        <v>32</v>
      </c>
      <c r="N11" s="91">
        <f t="shared" si="1"/>
        <v>3.2</v>
      </c>
      <c r="O11" s="211">
        <f t="shared" si="2"/>
        <v>6.852248394004283</v>
      </c>
      <c r="P11" s="27"/>
    </row>
    <row r="12" spans="2:16" ht="19.5" customHeight="1">
      <c r="B12" s="46" t="s">
        <v>116</v>
      </c>
      <c r="C12" s="89">
        <v>3</v>
      </c>
      <c r="D12" s="89">
        <v>3</v>
      </c>
      <c r="E12" s="89">
        <v>2</v>
      </c>
      <c r="F12" s="89">
        <v>5</v>
      </c>
      <c r="G12" s="89">
        <v>5</v>
      </c>
      <c r="H12" s="89">
        <v>3</v>
      </c>
      <c r="I12" s="89">
        <v>3</v>
      </c>
      <c r="J12" s="89">
        <v>0</v>
      </c>
      <c r="K12" s="89">
        <v>3</v>
      </c>
      <c r="L12" s="89">
        <v>3</v>
      </c>
      <c r="M12" s="90">
        <f t="shared" si="0"/>
        <v>30</v>
      </c>
      <c r="N12" s="91">
        <f t="shared" si="1"/>
        <v>3</v>
      </c>
      <c r="O12" s="211">
        <f t="shared" si="2"/>
        <v>6.423982869379015</v>
      </c>
      <c r="P12" s="27"/>
    </row>
    <row r="13" spans="2:16" ht="19.5" customHeight="1">
      <c r="B13" s="45" t="s">
        <v>117</v>
      </c>
      <c r="C13" s="89">
        <v>4</v>
      </c>
      <c r="D13" s="89">
        <v>1</v>
      </c>
      <c r="E13" s="89">
        <v>4</v>
      </c>
      <c r="F13" s="89">
        <v>6</v>
      </c>
      <c r="G13" s="89">
        <v>4</v>
      </c>
      <c r="H13" s="89">
        <v>2</v>
      </c>
      <c r="I13" s="89">
        <v>5</v>
      </c>
      <c r="J13" s="89">
        <v>3</v>
      </c>
      <c r="K13" s="89">
        <v>2</v>
      </c>
      <c r="L13" s="89">
        <v>5</v>
      </c>
      <c r="M13" s="90">
        <f t="shared" si="0"/>
        <v>36</v>
      </c>
      <c r="N13" s="91">
        <f t="shared" si="1"/>
        <v>3.6</v>
      </c>
      <c r="O13" s="211">
        <f t="shared" si="2"/>
        <v>7.708779443254818</v>
      </c>
      <c r="P13" s="27"/>
    </row>
    <row r="14" spans="2:16" ht="19.5" customHeight="1">
      <c r="B14" s="46" t="s">
        <v>118</v>
      </c>
      <c r="C14" s="89">
        <v>6</v>
      </c>
      <c r="D14" s="89">
        <v>6</v>
      </c>
      <c r="E14" s="89">
        <v>10</v>
      </c>
      <c r="F14" s="89">
        <v>5</v>
      </c>
      <c r="G14" s="89">
        <v>6</v>
      </c>
      <c r="H14" s="89">
        <v>6</v>
      </c>
      <c r="I14" s="89">
        <v>5</v>
      </c>
      <c r="J14" s="89">
        <v>2</v>
      </c>
      <c r="K14" s="89">
        <v>2</v>
      </c>
      <c r="L14" s="89">
        <v>3</v>
      </c>
      <c r="M14" s="90">
        <f t="shared" si="0"/>
        <v>51</v>
      </c>
      <c r="N14" s="91">
        <f t="shared" si="1"/>
        <v>5.1</v>
      </c>
      <c r="O14" s="211">
        <f t="shared" si="2"/>
        <v>10.920770877944326</v>
      </c>
      <c r="P14" s="27"/>
    </row>
    <row r="15" spans="2:16" ht="19.5" customHeight="1">
      <c r="B15" s="45" t="s">
        <v>119</v>
      </c>
      <c r="C15" s="89">
        <v>2</v>
      </c>
      <c r="D15" s="89">
        <v>4</v>
      </c>
      <c r="E15" s="89">
        <v>5</v>
      </c>
      <c r="F15" s="89">
        <v>3</v>
      </c>
      <c r="G15" s="89">
        <v>4</v>
      </c>
      <c r="H15" s="89">
        <v>4</v>
      </c>
      <c r="I15" s="89">
        <v>2</v>
      </c>
      <c r="J15" s="89">
        <v>4</v>
      </c>
      <c r="K15" s="89">
        <v>4</v>
      </c>
      <c r="L15" s="89">
        <v>6</v>
      </c>
      <c r="M15" s="90">
        <f t="shared" si="0"/>
        <v>38</v>
      </c>
      <c r="N15" s="91">
        <f t="shared" si="1"/>
        <v>3.8</v>
      </c>
      <c r="O15" s="211">
        <f t="shared" si="2"/>
        <v>8.137044967880087</v>
      </c>
      <c r="P15" s="27"/>
    </row>
    <row r="16" spans="2:16" ht="19.5" customHeight="1">
      <c r="B16" s="46" t="s">
        <v>120</v>
      </c>
      <c r="C16" s="89">
        <v>4</v>
      </c>
      <c r="D16" s="89">
        <v>7</v>
      </c>
      <c r="E16" s="89">
        <v>4</v>
      </c>
      <c r="F16" s="89">
        <v>3</v>
      </c>
      <c r="G16" s="89">
        <v>8</v>
      </c>
      <c r="H16" s="89">
        <v>2</v>
      </c>
      <c r="I16" s="89">
        <v>3</v>
      </c>
      <c r="J16" s="89">
        <v>4</v>
      </c>
      <c r="K16" s="89">
        <v>2</v>
      </c>
      <c r="L16" s="89">
        <v>7</v>
      </c>
      <c r="M16" s="90">
        <f t="shared" si="0"/>
        <v>44</v>
      </c>
      <c r="N16" s="91">
        <f t="shared" si="1"/>
        <v>4.4</v>
      </c>
      <c r="O16" s="211">
        <f t="shared" si="2"/>
        <v>9.421841541755889</v>
      </c>
      <c r="P16" s="27"/>
    </row>
    <row r="17" spans="2:16" ht="19.5" customHeight="1" thickBot="1">
      <c r="B17" s="45" t="s">
        <v>91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215">
        <f t="shared" si="0"/>
        <v>0</v>
      </c>
      <c r="N17" s="216">
        <f t="shared" si="1"/>
        <v>0</v>
      </c>
      <c r="O17" s="211">
        <f t="shared" si="2"/>
        <v>0</v>
      </c>
      <c r="P17" s="27"/>
    </row>
    <row r="18" spans="2:16" ht="19.5" customHeight="1" thickBot="1">
      <c r="B18" s="47" t="s">
        <v>20</v>
      </c>
      <c r="C18" s="92">
        <f aca="true" t="shared" si="3" ref="C18:L18">SUM(C5:C17)</f>
        <v>39</v>
      </c>
      <c r="D18" s="93">
        <f t="shared" si="3"/>
        <v>47</v>
      </c>
      <c r="E18" s="92">
        <f t="shared" si="3"/>
        <v>45</v>
      </c>
      <c r="F18" s="93">
        <f t="shared" si="3"/>
        <v>51</v>
      </c>
      <c r="G18" s="93">
        <f t="shared" si="3"/>
        <v>52</v>
      </c>
      <c r="H18" s="93">
        <f t="shared" si="3"/>
        <v>51</v>
      </c>
      <c r="I18" s="93">
        <f t="shared" si="3"/>
        <v>48</v>
      </c>
      <c r="J18" s="93">
        <f t="shared" si="3"/>
        <v>41</v>
      </c>
      <c r="K18" s="93">
        <f t="shared" si="3"/>
        <v>45</v>
      </c>
      <c r="L18" s="93">
        <f t="shared" si="3"/>
        <v>48</v>
      </c>
      <c r="M18" s="93">
        <f t="shared" si="0"/>
        <v>467</v>
      </c>
      <c r="N18" s="93">
        <f t="shared" si="1"/>
        <v>46.7</v>
      </c>
      <c r="O18" s="212">
        <f t="shared" si="2"/>
        <v>100</v>
      </c>
      <c r="P18" s="27"/>
    </row>
    <row r="19" spans="2:16" ht="22.5" customHeight="1" thickBot="1" thickTop="1">
      <c r="B19" s="48"/>
      <c r="C19" s="48"/>
      <c r="D19" s="48"/>
      <c r="E19" s="48"/>
      <c r="F19" s="48"/>
      <c r="G19" s="48"/>
      <c r="H19" s="196"/>
      <c r="I19" s="196"/>
      <c r="J19" s="196"/>
      <c r="K19" s="196"/>
      <c r="L19" s="196"/>
      <c r="M19" s="196"/>
      <c r="N19" s="149"/>
      <c r="O19" s="48"/>
      <c r="P19" s="27"/>
    </row>
    <row r="20" spans="2:16" ht="19.5" customHeight="1" thickBot="1" thickTop="1">
      <c r="B20" s="38"/>
      <c r="C20" s="39" t="str">
        <f>acc1!$C$7</f>
        <v>Frederick County Pedestrian On Foot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209"/>
      <c r="P20" s="27"/>
    </row>
    <row r="21" spans="2:16" ht="19.5" customHeight="1" thickBot="1">
      <c r="B21" s="41" t="s">
        <v>121</v>
      </c>
      <c r="C21" s="42">
        <f>acc1!C$8</f>
        <v>1994</v>
      </c>
      <c r="D21" s="43">
        <f>acc1!D$8</f>
        <v>1995</v>
      </c>
      <c r="E21" s="103">
        <f>acc1!E$8</f>
        <v>1996</v>
      </c>
      <c r="F21" s="103">
        <f>acc1!F$8</f>
        <v>1997</v>
      </c>
      <c r="G21" s="103">
        <f>acc1!G$8</f>
        <v>1998</v>
      </c>
      <c r="H21" s="103">
        <f>acc1!H$8</f>
        <v>1999</v>
      </c>
      <c r="I21" s="103">
        <f>acc1!I$8</f>
        <v>2000</v>
      </c>
      <c r="J21" s="103">
        <f>acc1!J$8</f>
        <v>2001</v>
      </c>
      <c r="K21" s="103">
        <f>acc1!K$8</f>
        <v>2002</v>
      </c>
      <c r="L21" s="103">
        <f>acc1!L$8</f>
        <v>2003</v>
      </c>
      <c r="M21" s="43" t="s">
        <v>5</v>
      </c>
      <c r="N21" s="44" t="s">
        <v>6</v>
      </c>
      <c r="O21" s="210" t="s">
        <v>7</v>
      </c>
      <c r="P21" s="27"/>
    </row>
    <row r="22" spans="2:16" ht="19.5" customHeight="1">
      <c r="B22" s="45" t="s">
        <v>122</v>
      </c>
      <c r="C22" s="89">
        <v>6</v>
      </c>
      <c r="D22" s="89">
        <v>4</v>
      </c>
      <c r="E22" s="89">
        <v>8</v>
      </c>
      <c r="F22" s="89">
        <v>6</v>
      </c>
      <c r="G22" s="89">
        <v>5</v>
      </c>
      <c r="H22" s="89">
        <v>6</v>
      </c>
      <c r="I22" s="89">
        <v>4</v>
      </c>
      <c r="J22" s="89">
        <v>7</v>
      </c>
      <c r="K22" s="89">
        <v>6</v>
      </c>
      <c r="L22" s="89">
        <v>5</v>
      </c>
      <c r="M22" s="90">
        <f aca="true" t="shared" si="4" ref="M22:M30">SUM(C22:L22)</f>
        <v>57</v>
      </c>
      <c r="N22" s="91">
        <f>M22/10</f>
        <v>5.7</v>
      </c>
      <c r="O22" s="211">
        <f>M22/M$30*100</f>
        <v>12.205567451820128</v>
      </c>
      <c r="P22" s="27"/>
    </row>
    <row r="23" spans="2:16" ht="19.5" customHeight="1">
      <c r="B23" s="46" t="s">
        <v>123</v>
      </c>
      <c r="C23" s="89">
        <v>5</v>
      </c>
      <c r="D23" s="89">
        <v>3</v>
      </c>
      <c r="E23" s="89">
        <v>5</v>
      </c>
      <c r="F23" s="89">
        <v>5</v>
      </c>
      <c r="G23" s="89">
        <v>6</v>
      </c>
      <c r="H23" s="89">
        <v>8</v>
      </c>
      <c r="I23" s="89">
        <v>10</v>
      </c>
      <c r="J23" s="89">
        <v>6</v>
      </c>
      <c r="K23" s="89">
        <v>4</v>
      </c>
      <c r="L23" s="89">
        <v>9</v>
      </c>
      <c r="M23" s="90">
        <f t="shared" si="4"/>
        <v>61</v>
      </c>
      <c r="N23" s="91">
        <f aca="true" t="shared" si="5" ref="N23:N30">M23/10</f>
        <v>6.1</v>
      </c>
      <c r="O23" s="211">
        <f aca="true" t="shared" si="6" ref="O23:O30">M23/M$30*100</f>
        <v>13.062098501070663</v>
      </c>
      <c r="P23" s="27"/>
    </row>
    <row r="24" spans="2:16" ht="19.5" customHeight="1">
      <c r="B24" s="45" t="s">
        <v>124</v>
      </c>
      <c r="C24" s="89">
        <v>3</v>
      </c>
      <c r="D24" s="89">
        <v>9</v>
      </c>
      <c r="E24" s="89">
        <v>6</v>
      </c>
      <c r="F24" s="89">
        <v>5</v>
      </c>
      <c r="G24" s="89">
        <v>8</v>
      </c>
      <c r="H24" s="89">
        <v>4</v>
      </c>
      <c r="I24" s="89">
        <v>9</v>
      </c>
      <c r="J24" s="89">
        <v>11</v>
      </c>
      <c r="K24" s="89">
        <v>7</v>
      </c>
      <c r="L24" s="89">
        <v>9</v>
      </c>
      <c r="M24" s="90">
        <f t="shared" si="4"/>
        <v>71</v>
      </c>
      <c r="N24" s="91">
        <f t="shared" si="5"/>
        <v>7.1</v>
      </c>
      <c r="O24" s="211">
        <f t="shared" si="6"/>
        <v>15.203426124197003</v>
      </c>
      <c r="P24" s="27"/>
    </row>
    <row r="25" spans="2:16" ht="19.5" customHeight="1">
      <c r="B25" s="46" t="s">
        <v>125</v>
      </c>
      <c r="C25" s="89">
        <v>5</v>
      </c>
      <c r="D25" s="89">
        <v>5</v>
      </c>
      <c r="E25" s="89">
        <v>5</v>
      </c>
      <c r="F25" s="89">
        <v>6</v>
      </c>
      <c r="G25" s="89">
        <v>11</v>
      </c>
      <c r="H25" s="89">
        <v>5</v>
      </c>
      <c r="I25" s="89">
        <v>5</v>
      </c>
      <c r="J25" s="89">
        <v>1</v>
      </c>
      <c r="K25" s="89">
        <v>5</v>
      </c>
      <c r="L25" s="89">
        <v>6</v>
      </c>
      <c r="M25" s="90">
        <f t="shared" si="4"/>
        <v>54</v>
      </c>
      <c r="N25" s="91">
        <f t="shared" si="5"/>
        <v>5.4</v>
      </c>
      <c r="O25" s="211">
        <f t="shared" si="6"/>
        <v>11.563169164882227</v>
      </c>
      <c r="P25" s="27"/>
    </row>
    <row r="26" spans="2:16" ht="19.5" customHeight="1">
      <c r="B26" s="45" t="s">
        <v>126</v>
      </c>
      <c r="C26" s="89">
        <v>8</v>
      </c>
      <c r="D26" s="89">
        <v>5</v>
      </c>
      <c r="E26" s="89">
        <v>11</v>
      </c>
      <c r="F26" s="89">
        <v>10</v>
      </c>
      <c r="G26" s="89">
        <v>6</v>
      </c>
      <c r="H26" s="89">
        <v>14</v>
      </c>
      <c r="I26" s="89">
        <v>7</v>
      </c>
      <c r="J26" s="89">
        <v>5</v>
      </c>
      <c r="K26" s="89">
        <v>6</v>
      </c>
      <c r="L26" s="89">
        <v>4</v>
      </c>
      <c r="M26" s="90">
        <f t="shared" si="4"/>
        <v>76</v>
      </c>
      <c r="N26" s="91">
        <f t="shared" si="5"/>
        <v>7.6</v>
      </c>
      <c r="O26" s="211">
        <f t="shared" si="6"/>
        <v>16.274089935760173</v>
      </c>
      <c r="P26" s="27"/>
    </row>
    <row r="27" spans="2:16" ht="19.5" customHeight="1">
      <c r="B27" s="46" t="s">
        <v>127</v>
      </c>
      <c r="C27" s="89">
        <v>9</v>
      </c>
      <c r="D27" s="89">
        <v>12</v>
      </c>
      <c r="E27" s="89">
        <v>8</v>
      </c>
      <c r="F27" s="89">
        <v>12</v>
      </c>
      <c r="G27" s="89">
        <v>9</v>
      </c>
      <c r="H27" s="89">
        <v>7</v>
      </c>
      <c r="I27" s="89">
        <v>9</v>
      </c>
      <c r="J27" s="89">
        <v>8</v>
      </c>
      <c r="K27" s="89">
        <v>8</v>
      </c>
      <c r="L27" s="89">
        <v>10</v>
      </c>
      <c r="M27" s="90">
        <f t="shared" si="4"/>
        <v>92</v>
      </c>
      <c r="N27" s="91">
        <f t="shared" si="5"/>
        <v>9.2</v>
      </c>
      <c r="O27" s="211">
        <f t="shared" si="6"/>
        <v>19.700214132762312</v>
      </c>
      <c r="P27" s="27"/>
    </row>
    <row r="28" spans="2:16" ht="19.5" customHeight="1">
      <c r="B28" s="45" t="s">
        <v>128</v>
      </c>
      <c r="C28" s="89">
        <v>3</v>
      </c>
      <c r="D28" s="89">
        <v>9</v>
      </c>
      <c r="E28" s="89">
        <v>2</v>
      </c>
      <c r="F28" s="89">
        <v>7</v>
      </c>
      <c r="G28" s="89">
        <v>7</v>
      </c>
      <c r="H28" s="89">
        <v>7</v>
      </c>
      <c r="I28" s="89">
        <v>4</v>
      </c>
      <c r="J28" s="89">
        <v>3</v>
      </c>
      <c r="K28" s="89">
        <v>9</v>
      </c>
      <c r="L28" s="89">
        <v>5</v>
      </c>
      <c r="M28" s="90">
        <f t="shared" si="4"/>
        <v>56</v>
      </c>
      <c r="N28" s="91">
        <f t="shared" si="5"/>
        <v>5.6</v>
      </c>
      <c r="O28" s="211">
        <f t="shared" si="6"/>
        <v>11.991434689507495</v>
      </c>
      <c r="P28" s="27"/>
    </row>
    <row r="29" spans="2:16" ht="19.5" customHeight="1" thickBot="1">
      <c r="B29" s="46" t="s">
        <v>91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215">
        <f t="shared" si="4"/>
        <v>0</v>
      </c>
      <c r="N29" s="216">
        <f t="shared" si="5"/>
        <v>0</v>
      </c>
      <c r="O29" s="211">
        <f t="shared" si="6"/>
        <v>0</v>
      </c>
      <c r="P29" s="27"/>
    </row>
    <row r="30" spans="2:16" ht="19.5" customHeight="1" thickBot="1">
      <c r="B30" s="47" t="s">
        <v>20</v>
      </c>
      <c r="C30" s="92">
        <f aca="true" t="shared" si="7" ref="C30:L30">SUM(C22:C29)</f>
        <v>39</v>
      </c>
      <c r="D30" s="93">
        <f t="shared" si="7"/>
        <v>47</v>
      </c>
      <c r="E30" s="92">
        <f t="shared" si="7"/>
        <v>45</v>
      </c>
      <c r="F30" s="93">
        <f t="shared" si="7"/>
        <v>51</v>
      </c>
      <c r="G30" s="93">
        <f t="shared" si="7"/>
        <v>52</v>
      </c>
      <c r="H30" s="93">
        <f t="shared" si="7"/>
        <v>51</v>
      </c>
      <c r="I30" s="93">
        <f t="shared" si="7"/>
        <v>48</v>
      </c>
      <c r="J30" s="93">
        <f t="shared" si="7"/>
        <v>41</v>
      </c>
      <c r="K30" s="93">
        <f t="shared" si="7"/>
        <v>45</v>
      </c>
      <c r="L30" s="93">
        <f t="shared" si="7"/>
        <v>48</v>
      </c>
      <c r="M30" s="93">
        <f t="shared" si="4"/>
        <v>467</v>
      </c>
      <c r="N30" s="93">
        <f t="shared" si="5"/>
        <v>46.7</v>
      </c>
      <c r="O30" s="212">
        <f t="shared" si="6"/>
        <v>100</v>
      </c>
      <c r="P30" s="27"/>
    </row>
    <row r="31" spans="2:16" ht="22.5" customHeight="1" thickBot="1" thickTop="1">
      <c r="B31" s="48"/>
      <c r="C31" s="48"/>
      <c r="D31" s="48"/>
      <c r="E31" s="48"/>
      <c r="F31" s="48"/>
      <c r="G31" s="48"/>
      <c r="H31" s="196"/>
      <c r="I31" s="196"/>
      <c r="J31" s="196"/>
      <c r="K31" s="196"/>
      <c r="L31" s="196"/>
      <c r="M31" s="196"/>
      <c r="N31" s="149"/>
      <c r="O31" s="48"/>
      <c r="P31" s="27"/>
    </row>
    <row r="32" spans="2:16" ht="19.5" customHeight="1" thickBot="1" thickTop="1">
      <c r="B32" s="38"/>
      <c r="C32" s="39" t="str">
        <f>C3</f>
        <v>Frederick County Pedestrian On Foot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209"/>
      <c r="P32" s="27"/>
    </row>
    <row r="33" spans="2:16" ht="19.5" customHeight="1" thickBot="1">
      <c r="B33" s="41" t="s">
        <v>129</v>
      </c>
      <c r="C33" s="42">
        <f>acc1!C$8</f>
        <v>1994</v>
      </c>
      <c r="D33" s="43">
        <f>acc1!D$8</f>
        <v>1995</v>
      </c>
      <c r="E33" s="103">
        <f>acc1!E$8</f>
        <v>1996</v>
      </c>
      <c r="F33" s="103">
        <f>acc1!F$8</f>
        <v>1997</v>
      </c>
      <c r="G33" s="103">
        <f>acc1!G$8</f>
        <v>1998</v>
      </c>
      <c r="H33" s="103">
        <f>acc1!H$8</f>
        <v>1999</v>
      </c>
      <c r="I33" s="103">
        <f>acc1!I$8</f>
        <v>2000</v>
      </c>
      <c r="J33" s="103">
        <f>acc1!J$8</f>
        <v>2001</v>
      </c>
      <c r="K33" s="103">
        <f>acc1!K$8</f>
        <v>2002</v>
      </c>
      <c r="L33" s="103">
        <f>acc1!L$8</f>
        <v>2003</v>
      </c>
      <c r="M33" s="43" t="s">
        <v>5</v>
      </c>
      <c r="N33" s="44" t="s">
        <v>6</v>
      </c>
      <c r="O33" s="210" t="s">
        <v>7</v>
      </c>
      <c r="P33" s="27"/>
    </row>
    <row r="34" spans="2:16" ht="19.5" customHeight="1">
      <c r="B34" s="45" t="s">
        <v>130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90">
        <f aca="true" t="shared" si="8" ref="M34:M58">SUM(C34:L34)</f>
        <v>0</v>
      </c>
      <c r="N34" s="91">
        <f>M34/10</f>
        <v>0</v>
      </c>
      <c r="O34" s="211">
        <f>M34/M$58*100</f>
        <v>0</v>
      </c>
      <c r="P34" s="27"/>
    </row>
    <row r="35" spans="2:16" ht="19.5" customHeight="1">
      <c r="B35" s="46" t="s">
        <v>131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90">
        <f t="shared" si="8"/>
        <v>0</v>
      </c>
      <c r="N35" s="91">
        <f aca="true" t="shared" si="9" ref="N35:N58">M35/10</f>
        <v>0</v>
      </c>
      <c r="O35" s="211">
        <f aca="true" t="shared" si="10" ref="O35:O50">M35/M$58*100</f>
        <v>0</v>
      </c>
      <c r="P35" s="27"/>
    </row>
    <row r="36" spans="2:16" ht="19.5" customHeight="1">
      <c r="B36" s="45" t="s">
        <v>132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90">
        <f t="shared" si="8"/>
        <v>0</v>
      </c>
      <c r="N36" s="91">
        <f t="shared" si="9"/>
        <v>0</v>
      </c>
      <c r="O36" s="211">
        <f t="shared" si="10"/>
        <v>0</v>
      </c>
      <c r="P36" s="27"/>
    </row>
    <row r="37" spans="2:16" ht="19.5" customHeight="1">
      <c r="B37" s="46" t="s">
        <v>133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90">
        <f t="shared" si="8"/>
        <v>0</v>
      </c>
      <c r="N37" s="91">
        <f t="shared" si="9"/>
        <v>0</v>
      </c>
      <c r="O37" s="211">
        <f t="shared" si="10"/>
        <v>0</v>
      </c>
      <c r="P37" s="27"/>
    </row>
    <row r="38" spans="2:16" ht="19.5" customHeight="1">
      <c r="B38" s="45" t="s">
        <v>134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90">
        <f t="shared" si="8"/>
        <v>0</v>
      </c>
      <c r="N38" s="91">
        <f t="shared" si="9"/>
        <v>0</v>
      </c>
      <c r="O38" s="211">
        <f t="shared" si="10"/>
        <v>0</v>
      </c>
      <c r="P38" s="27"/>
    </row>
    <row r="39" spans="2:16" ht="19.5" customHeight="1">
      <c r="B39" s="46" t="s">
        <v>135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90">
        <f t="shared" si="8"/>
        <v>0</v>
      </c>
      <c r="N39" s="91">
        <f t="shared" si="9"/>
        <v>0</v>
      </c>
      <c r="O39" s="211">
        <f t="shared" si="10"/>
        <v>0</v>
      </c>
      <c r="P39" s="27"/>
    </row>
    <row r="40" spans="2:16" ht="19.5" customHeight="1">
      <c r="B40" s="45" t="s">
        <v>136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90">
        <f t="shared" si="8"/>
        <v>0</v>
      </c>
      <c r="N40" s="91">
        <f t="shared" si="9"/>
        <v>0</v>
      </c>
      <c r="O40" s="211">
        <f t="shared" si="10"/>
        <v>0</v>
      </c>
      <c r="P40" s="27"/>
    </row>
    <row r="41" spans="2:16" ht="19.5" customHeight="1">
      <c r="B41" s="46" t="s">
        <v>137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90">
        <f t="shared" si="8"/>
        <v>0</v>
      </c>
      <c r="N41" s="91">
        <f t="shared" si="9"/>
        <v>0</v>
      </c>
      <c r="O41" s="211">
        <f t="shared" si="10"/>
        <v>0</v>
      </c>
      <c r="P41" s="27"/>
    </row>
    <row r="42" spans="2:16" ht="19.5" customHeight="1">
      <c r="B42" s="46" t="s">
        <v>138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90">
        <f t="shared" si="8"/>
        <v>0</v>
      </c>
      <c r="N42" s="91">
        <f t="shared" si="9"/>
        <v>0</v>
      </c>
      <c r="O42" s="211">
        <f t="shared" si="10"/>
        <v>0</v>
      </c>
      <c r="P42" s="27"/>
    </row>
    <row r="43" spans="2:16" ht="19.5" customHeight="1">
      <c r="B43" s="45" t="s">
        <v>139</v>
      </c>
      <c r="C43" s="89">
        <v>39</v>
      </c>
      <c r="D43" s="89">
        <v>47</v>
      </c>
      <c r="E43" s="89">
        <v>45</v>
      </c>
      <c r="F43" s="89">
        <v>51</v>
      </c>
      <c r="G43" s="89">
        <v>52</v>
      </c>
      <c r="H43" s="89">
        <v>51</v>
      </c>
      <c r="I43" s="89">
        <v>48</v>
      </c>
      <c r="J43" s="89">
        <v>41</v>
      </c>
      <c r="K43" s="89">
        <v>45</v>
      </c>
      <c r="L43" s="89">
        <v>48</v>
      </c>
      <c r="M43" s="90">
        <f t="shared" si="8"/>
        <v>467</v>
      </c>
      <c r="N43" s="91">
        <f t="shared" si="9"/>
        <v>46.7</v>
      </c>
      <c r="O43" s="211">
        <f t="shared" si="10"/>
        <v>100</v>
      </c>
      <c r="P43" s="27"/>
    </row>
    <row r="44" spans="2:16" ht="19.5" customHeight="1">
      <c r="B44" s="46" t="s">
        <v>140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90">
        <f t="shared" si="8"/>
        <v>0</v>
      </c>
      <c r="N44" s="91">
        <f t="shared" si="9"/>
        <v>0</v>
      </c>
      <c r="O44" s="211">
        <f t="shared" si="10"/>
        <v>0</v>
      </c>
      <c r="P44" s="27"/>
    </row>
    <row r="45" spans="2:16" ht="19.5" customHeight="1">
      <c r="B45" s="45" t="s">
        <v>141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f t="shared" si="8"/>
        <v>0</v>
      </c>
      <c r="N45" s="91">
        <f t="shared" si="9"/>
        <v>0</v>
      </c>
      <c r="O45" s="211">
        <f t="shared" si="10"/>
        <v>0</v>
      </c>
      <c r="P45" s="27"/>
    </row>
    <row r="46" spans="2:16" ht="19.5" customHeight="1">
      <c r="B46" s="46" t="s">
        <v>142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90">
        <f t="shared" si="8"/>
        <v>0</v>
      </c>
      <c r="N46" s="91">
        <f t="shared" si="9"/>
        <v>0</v>
      </c>
      <c r="O46" s="211">
        <f t="shared" si="10"/>
        <v>0</v>
      </c>
      <c r="P46" s="27"/>
    </row>
    <row r="47" spans="2:16" ht="19.5" customHeight="1">
      <c r="B47" s="45" t="s">
        <v>143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90">
        <f t="shared" si="8"/>
        <v>0</v>
      </c>
      <c r="N47" s="91">
        <f t="shared" si="9"/>
        <v>0</v>
      </c>
      <c r="O47" s="211">
        <f t="shared" si="10"/>
        <v>0</v>
      </c>
      <c r="P47" s="27"/>
    </row>
    <row r="48" spans="2:16" ht="19.5" customHeight="1">
      <c r="B48" s="46" t="s">
        <v>144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90">
        <f t="shared" si="8"/>
        <v>0</v>
      </c>
      <c r="N48" s="91">
        <f t="shared" si="9"/>
        <v>0</v>
      </c>
      <c r="O48" s="211">
        <f t="shared" si="10"/>
        <v>0</v>
      </c>
      <c r="P48" s="27"/>
    </row>
    <row r="49" spans="2:16" ht="19.5" customHeight="1">
      <c r="B49" s="45" t="s">
        <v>145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90">
        <f t="shared" si="8"/>
        <v>0</v>
      </c>
      <c r="N49" s="91">
        <f t="shared" si="9"/>
        <v>0</v>
      </c>
      <c r="O49" s="211">
        <f t="shared" si="10"/>
        <v>0</v>
      </c>
      <c r="P49" s="27"/>
    </row>
    <row r="50" spans="2:16" ht="19.5" customHeight="1">
      <c r="B50" s="46" t="s">
        <v>146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90">
        <f t="shared" si="8"/>
        <v>0</v>
      </c>
      <c r="N50" s="91">
        <f t="shared" si="9"/>
        <v>0</v>
      </c>
      <c r="O50" s="211">
        <f t="shared" si="10"/>
        <v>0</v>
      </c>
      <c r="P50" s="27"/>
    </row>
    <row r="51" spans="2:16" ht="19.5" customHeight="1">
      <c r="B51" s="46" t="s">
        <v>147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90">
        <f t="shared" si="8"/>
        <v>0</v>
      </c>
      <c r="N51" s="91">
        <f t="shared" si="9"/>
        <v>0</v>
      </c>
      <c r="O51" s="211">
        <f aca="true" t="shared" si="11" ref="O51:O58">M51/M$58*100</f>
        <v>0</v>
      </c>
      <c r="P51" s="27"/>
    </row>
    <row r="52" spans="2:16" ht="19.5" customHeight="1">
      <c r="B52" s="45" t="s">
        <v>148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90">
        <f t="shared" si="8"/>
        <v>0</v>
      </c>
      <c r="N52" s="91">
        <f t="shared" si="9"/>
        <v>0</v>
      </c>
      <c r="O52" s="211">
        <f t="shared" si="11"/>
        <v>0</v>
      </c>
      <c r="P52" s="27"/>
    </row>
    <row r="53" spans="2:16" ht="19.5" customHeight="1">
      <c r="B53" s="46" t="s">
        <v>149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90">
        <f t="shared" si="8"/>
        <v>0</v>
      </c>
      <c r="N53" s="91">
        <f t="shared" si="9"/>
        <v>0</v>
      </c>
      <c r="O53" s="211">
        <f t="shared" si="11"/>
        <v>0</v>
      </c>
      <c r="P53" s="27"/>
    </row>
    <row r="54" spans="2:16" ht="19.5" customHeight="1">
      <c r="B54" s="45" t="s">
        <v>150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90">
        <f t="shared" si="8"/>
        <v>0</v>
      </c>
      <c r="N54" s="91">
        <f t="shared" si="9"/>
        <v>0</v>
      </c>
      <c r="O54" s="211">
        <f t="shared" si="11"/>
        <v>0</v>
      </c>
      <c r="P54" s="27"/>
    </row>
    <row r="55" spans="2:16" ht="19.5" customHeight="1">
      <c r="B55" s="46" t="s">
        <v>151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90">
        <f t="shared" si="8"/>
        <v>0</v>
      </c>
      <c r="N55" s="91">
        <f t="shared" si="9"/>
        <v>0</v>
      </c>
      <c r="O55" s="211">
        <f t="shared" si="11"/>
        <v>0</v>
      </c>
      <c r="P55" s="27"/>
    </row>
    <row r="56" spans="2:16" ht="19.5" customHeight="1">
      <c r="B56" s="45" t="s">
        <v>152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90">
        <f t="shared" si="8"/>
        <v>0</v>
      </c>
      <c r="N56" s="91">
        <f t="shared" si="9"/>
        <v>0</v>
      </c>
      <c r="O56" s="211">
        <f t="shared" si="11"/>
        <v>0</v>
      </c>
      <c r="P56" s="27"/>
    </row>
    <row r="57" spans="2:16" ht="19.5" customHeight="1" thickBot="1">
      <c r="B57" s="46" t="s">
        <v>153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215">
        <f t="shared" si="8"/>
        <v>0</v>
      </c>
      <c r="N57" s="216">
        <f t="shared" si="9"/>
        <v>0</v>
      </c>
      <c r="O57" s="211">
        <f t="shared" si="11"/>
        <v>0</v>
      </c>
      <c r="P57" s="27"/>
    </row>
    <row r="58" spans="2:16" ht="19.5" customHeight="1" thickBot="1">
      <c r="B58" s="47" t="s">
        <v>20</v>
      </c>
      <c r="C58" s="92">
        <f aca="true" t="shared" si="12" ref="C58:L58">SUM(C34:C57)</f>
        <v>39</v>
      </c>
      <c r="D58" s="93">
        <f t="shared" si="12"/>
        <v>47</v>
      </c>
      <c r="E58" s="92">
        <f t="shared" si="12"/>
        <v>45</v>
      </c>
      <c r="F58" s="93">
        <f t="shared" si="12"/>
        <v>51</v>
      </c>
      <c r="G58" s="93">
        <f t="shared" si="12"/>
        <v>52</v>
      </c>
      <c r="H58" s="93">
        <f t="shared" si="12"/>
        <v>51</v>
      </c>
      <c r="I58" s="93">
        <f t="shared" si="12"/>
        <v>48</v>
      </c>
      <c r="J58" s="93">
        <f t="shared" si="12"/>
        <v>41</v>
      </c>
      <c r="K58" s="93">
        <f t="shared" si="12"/>
        <v>45</v>
      </c>
      <c r="L58" s="93">
        <f t="shared" si="12"/>
        <v>48</v>
      </c>
      <c r="M58" s="93">
        <f t="shared" si="8"/>
        <v>467</v>
      </c>
      <c r="N58" s="93">
        <f t="shared" si="9"/>
        <v>46.7</v>
      </c>
      <c r="O58" s="212">
        <f t="shared" si="11"/>
        <v>100</v>
      </c>
      <c r="P58" s="27"/>
    </row>
    <row r="59" spans="2:16" ht="13.5" thickTop="1">
      <c r="B59" s="10"/>
      <c r="P59" s="27"/>
    </row>
    <row r="60" ht="12.75">
      <c r="P60" s="27"/>
    </row>
    <row r="61" ht="12.75">
      <c r="P61" s="27"/>
    </row>
    <row r="62" ht="12.75">
      <c r="P62" s="27"/>
    </row>
    <row r="63" ht="12.75">
      <c r="P63" s="27"/>
    </row>
    <row r="64" ht="12.75">
      <c r="P64" s="27"/>
    </row>
    <row r="65" ht="12.75">
      <c r="P65" s="27"/>
    </row>
    <row r="66" ht="12.75">
      <c r="P66" s="27"/>
    </row>
    <row r="67" ht="12.75">
      <c r="P67" s="27"/>
    </row>
    <row r="68" ht="12.75">
      <c r="P68" s="27"/>
    </row>
    <row r="69" ht="12.75">
      <c r="P69" s="27"/>
    </row>
    <row r="70" ht="12.75">
      <c r="P70" s="27"/>
    </row>
    <row r="71" ht="12.75">
      <c r="P71" s="27"/>
    </row>
    <row r="72" ht="12.75">
      <c r="P72" s="27"/>
    </row>
    <row r="73" ht="12.75">
      <c r="P73" s="27"/>
    </row>
    <row r="74" ht="12.75">
      <c r="P74" s="27"/>
    </row>
    <row r="75" ht="12.75">
      <c r="P75" s="27"/>
    </row>
    <row r="76" ht="12.75">
      <c r="P76" s="27"/>
    </row>
    <row r="77" ht="12.75">
      <c r="P77" s="27"/>
    </row>
    <row r="78" ht="12.75">
      <c r="P78" s="27"/>
    </row>
    <row r="79" ht="12.75">
      <c r="P79" s="27"/>
    </row>
    <row r="80" ht="12.75">
      <c r="P80" s="27"/>
    </row>
    <row r="81" ht="12.75">
      <c r="P81" s="27"/>
    </row>
    <row r="82" ht="12.75">
      <c r="P82" s="27"/>
    </row>
    <row r="83" ht="12.75">
      <c r="P83" s="27"/>
    </row>
    <row r="84" ht="12.75">
      <c r="P84" s="27"/>
    </row>
    <row r="85" ht="12.75">
      <c r="P85" s="27"/>
    </row>
    <row r="86" ht="12.75">
      <c r="P86" s="27"/>
    </row>
    <row r="87" ht="12.75">
      <c r="P87" s="27"/>
    </row>
  </sheetData>
  <printOptions horizontalCentered="1"/>
  <pageMargins left="0" right="0" top="0" bottom="0" header="0" footer="0"/>
  <pageSetup horizontalDpi="360" verticalDpi="36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3"/>
  <sheetViews>
    <sheetView zoomScale="75" zoomScaleNormal="75" workbookViewId="0" topLeftCell="A45">
      <selection activeCell="B60" sqref="B60:B70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3" width="10.8515625" style="0" customWidth="1"/>
    <col min="4" max="13" width="10.7109375" style="0" customWidth="1"/>
    <col min="14" max="14" width="10.7109375" style="16" customWidth="1"/>
    <col min="15" max="15" width="10.7109375" style="0" customWidth="1"/>
    <col min="16" max="16" width="1.28515625" style="0" customWidth="1"/>
  </cols>
  <sheetData>
    <row r="1" spans="2:15" ht="12.75" customHeight="1">
      <c r="B1" s="1" t="s">
        <v>0</v>
      </c>
      <c r="N1" s="218">
        <f ca="1">TODAY()</f>
        <v>38257</v>
      </c>
      <c r="O1" s="35"/>
    </row>
    <row r="2" spans="2:14" ht="12.75" customHeight="1">
      <c r="B2" s="1" t="s">
        <v>1</v>
      </c>
      <c r="N2" s="140" t="s">
        <v>411</v>
      </c>
    </row>
    <row r="3" ht="12.75" customHeight="1">
      <c r="B3" s="1" t="s">
        <v>2</v>
      </c>
    </row>
    <row r="4" ht="12.75" customHeight="1"/>
    <row r="5" spans="2:15" ht="18.75">
      <c r="B5" s="9" t="str">
        <f>acc1!$B$5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154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Frederick 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155</v>
      </c>
      <c r="C8" s="155">
        <v>1994</v>
      </c>
      <c r="D8" s="55">
        <v>1995</v>
      </c>
      <c r="E8" s="156">
        <v>1996</v>
      </c>
      <c r="F8" s="156">
        <v>1997</v>
      </c>
      <c r="G8" s="156">
        <v>1998</v>
      </c>
      <c r="H8" s="156">
        <v>1999</v>
      </c>
      <c r="I8" s="156">
        <v>2000</v>
      </c>
      <c r="J8" s="156">
        <v>2001</v>
      </c>
      <c r="K8" s="156">
        <v>2002</v>
      </c>
      <c r="L8" s="156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0</v>
      </c>
      <c r="D9" s="94">
        <v>0</v>
      </c>
      <c r="E9" s="150">
        <v>0</v>
      </c>
      <c r="F9" s="122">
        <v>0</v>
      </c>
      <c r="G9" s="123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200">
        <f>SUM(C9:L9)</f>
        <v>0</v>
      </c>
      <c r="N9" s="219">
        <f>M9/10</f>
        <v>0</v>
      </c>
      <c r="O9" s="201">
        <f>M9/M$13*100</f>
        <v>0</v>
      </c>
      <c r="P9" s="27"/>
    </row>
    <row r="10" spans="2:16" ht="15.75" customHeight="1">
      <c r="B10" s="60" t="s">
        <v>340</v>
      </c>
      <c r="C10" s="94">
        <v>1</v>
      </c>
      <c r="D10" s="94">
        <v>1</v>
      </c>
      <c r="E10" s="150">
        <v>0</v>
      </c>
      <c r="F10" s="94">
        <v>0</v>
      </c>
      <c r="G10" s="124">
        <v>1</v>
      </c>
      <c r="H10" s="94">
        <v>3</v>
      </c>
      <c r="I10" s="94">
        <v>2</v>
      </c>
      <c r="J10" s="94">
        <v>0</v>
      </c>
      <c r="K10" s="94">
        <v>1</v>
      </c>
      <c r="L10" s="94">
        <v>2</v>
      </c>
      <c r="M10" s="97">
        <f>SUM(C10:L10)</f>
        <v>11</v>
      </c>
      <c r="N10" s="97">
        <f>M10/10</f>
        <v>1.1</v>
      </c>
      <c r="O10" s="59">
        <f>M10/M$13*100</f>
        <v>37.93103448275862</v>
      </c>
      <c r="P10" s="27"/>
    </row>
    <row r="11" spans="2:16" ht="15.75" customHeight="1">
      <c r="B11" s="60" t="s">
        <v>341</v>
      </c>
      <c r="C11" s="94">
        <v>0</v>
      </c>
      <c r="D11" s="94">
        <v>1</v>
      </c>
      <c r="E11" s="150">
        <v>1</v>
      </c>
      <c r="F11" s="94">
        <v>0</v>
      </c>
      <c r="G11" s="123">
        <v>0</v>
      </c>
      <c r="H11" s="94">
        <v>1</v>
      </c>
      <c r="I11" s="94">
        <v>2</v>
      </c>
      <c r="J11" s="94">
        <v>1</v>
      </c>
      <c r="K11" s="94">
        <v>1</v>
      </c>
      <c r="L11" s="94">
        <v>1</v>
      </c>
      <c r="M11" s="97">
        <f>SUM(C11:L11)</f>
        <v>8</v>
      </c>
      <c r="N11" s="97">
        <f>M11/10</f>
        <v>0.8</v>
      </c>
      <c r="O11" s="201">
        <f>M11/M$13*100</f>
        <v>27.586206896551722</v>
      </c>
      <c r="P11" s="27"/>
    </row>
    <row r="12" spans="2:16" ht="15.75" customHeight="1" thickBot="1">
      <c r="B12" s="60" t="s">
        <v>342</v>
      </c>
      <c r="C12" s="94">
        <v>0</v>
      </c>
      <c r="D12" s="94">
        <v>2</v>
      </c>
      <c r="E12" s="150">
        <v>1</v>
      </c>
      <c r="F12" s="94">
        <v>1</v>
      </c>
      <c r="G12" s="124">
        <v>0</v>
      </c>
      <c r="H12" s="153">
        <v>2</v>
      </c>
      <c r="I12" s="153">
        <v>1</v>
      </c>
      <c r="J12" s="153">
        <v>0</v>
      </c>
      <c r="K12" s="153">
        <v>1</v>
      </c>
      <c r="L12" s="153">
        <v>2</v>
      </c>
      <c r="M12" s="152">
        <f>SUM(C12:L12)</f>
        <v>10</v>
      </c>
      <c r="N12" s="152">
        <f>M12/10</f>
        <v>1</v>
      </c>
      <c r="O12" s="59">
        <f>M12/M$13*100</f>
        <v>34.48275862068966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1</v>
      </c>
      <c r="D13" s="151">
        <f t="shared" si="0"/>
        <v>4</v>
      </c>
      <c r="E13" s="100">
        <f t="shared" si="0"/>
        <v>2</v>
      </c>
      <c r="F13" s="100">
        <f t="shared" si="0"/>
        <v>1</v>
      </c>
      <c r="G13" s="100">
        <f t="shared" si="0"/>
        <v>1</v>
      </c>
      <c r="H13" s="100">
        <f t="shared" si="0"/>
        <v>6</v>
      </c>
      <c r="I13" s="100">
        <f t="shared" si="0"/>
        <v>5</v>
      </c>
      <c r="J13" s="100">
        <f t="shared" si="0"/>
        <v>1</v>
      </c>
      <c r="K13" s="100">
        <f t="shared" si="0"/>
        <v>3</v>
      </c>
      <c r="L13" s="100">
        <f t="shared" si="0"/>
        <v>5</v>
      </c>
      <c r="M13" s="100">
        <f>SUM(C13:L13)</f>
        <v>29</v>
      </c>
      <c r="N13" s="100">
        <f>M13/10</f>
        <v>2.9</v>
      </c>
      <c r="O13" s="62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63"/>
      <c r="F14" s="105"/>
      <c r="G14" s="63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acc1!$C$7</f>
        <v>Frederick 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156</v>
      </c>
      <c r="C16" s="54">
        <f>C$8</f>
        <v>1994</v>
      </c>
      <c r="D16" s="55">
        <f>D$8</f>
        <v>1995</v>
      </c>
      <c r="E16" s="104">
        <f>E$8</f>
        <v>1996</v>
      </c>
      <c r="F16" s="156">
        <f>acc1!F$8</f>
        <v>1997</v>
      </c>
      <c r="G16" s="156">
        <f>acc1!G$8</f>
        <v>1998</v>
      </c>
      <c r="H16" s="156">
        <f>acc1!H$8</f>
        <v>1999</v>
      </c>
      <c r="I16" s="156">
        <f>acc1!I$8</f>
        <v>2000</v>
      </c>
      <c r="J16" s="156">
        <f>acc1!J$8</f>
        <v>2001</v>
      </c>
      <c r="K16" s="156">
        <f>acc1!K$8</f>
        <v>2002</v>
      </c>
      <c r="L16" s="156">
        <f>acc1!L$8</f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157</v>
      </c>
      <c r="C17" s="94">
        <v>0</v>
      </c>
      <c r="D17" s="94">
        <v>0</v>
      </c>
      <c r="E17" s="94">
        <v>0</v>
      </c>
      <c r="F17" s="122">
        <v>0</v>
      </c>
      <c r="G17" s="122">
        <v>1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01">
        <f aca="true" t="shared" si="1" ref="M17:M36">SUM(C17:L17)</f>
        <v>1</v>
      </c>
      <c r="N17" s="101">
        <f>M17/10</f>
        <v>0.1</v>
      </c>
      <c r="O17" s="201">
        <f>M17/M$36*100</f>
        <v>0.18181818181818182</v>
      </c>
      <c r="P17" s="27"/>
    </row>
    <row r="18" spans="2:16" ht="15.75" customHeight="1">
      <c r="B18" s="64" t="s">
        <v>158</v>
      </c>
      <c r="C18" s="94">
        <v>3</v>
      </c>
      <c r="D18" s="94">
        <v>0</v>
      </c>
      <c r="E18" s="94">
        <v>3</v>
      </c>
      <c r="F18" s="94">
        <v>0</v>
      </c>
      <c r="G18" s="94">
        <v>4</v>
      </c>
      <c r="H18" s="94">
        <v>3</v>
      </c>
      <c r="I18" s="94">
        <v>0</v>
      </c>
      <c r="J18" s="94">
        <v>1</v>
      </c>
      <c r="K18" s="94">
        <v>2</v>
      </c>
      <c r="L18" s="94">
        <v>2</v>
      </c>
      <c r="M18" s="97">
        <f t="shared" si="1"/>
        <v>18</v>
      </c>
      <c r="N18" s="101">
        <f aca="true" t="shared" si="2" ref="N18:N36">M18/10</f>
        <v>1.8</v>
      </c>
      <c r="O18" s="59">
        <f>M18/M$36*100</f>
        <v>3.272727272727273</v>
      </c>
      <c r="P18" s="27"/>
    </row>
    <row r="19" spans="2:16" ht="15.75" customHeight="1">
      <c r="B19" s="64" t="s">
        <v>159</v>
      </c>
      <c r="C19" s="94">
        <v>0</v>
      </c>
      <c r="D19" s="94">
        <v>2</v>
      </c>
      <c r="E19" s="94">
        <v>2</v>
      </c>
      <c r="F19" s="122">
        <v>3</v>
      </c>
      <c r="G19" s="122">
        <v>2</v>
      </c>
      <c r="H19" s="94">
        <v>4</v>
      </c>
      <c r="I19" s="94">
        <v>3</v>
      </c>
      <c r="J19" s="94">
        <v>1</v>
      </c>
      <c r="K19" s="94">
        <v>3</v>
      </c>
      <c r="L19" s="94">
        <v>2</v>
      </c>
      <c r="M19" s="97">
        <f t="shared" si="1"/>
        <v>22</v>
      </c>
      <c r="N19" s="101">
        <f t="shared" si="2"/>
        <v>2.2</v>
      </c>
      <c r="O19" s="201">
        <f aca="true" t="shared" si="3" ref="O19:O34">M19/M$36*100</f>
        <v>4</v>
      </c>
      <c r="P19" s="27"/>
    </row>
    <row r="20" spans="2:16" ht="15.75" customHeight="1">
      <c r="B20" s="64" t="s">
        <v>160</v>
      </c>
      <c r="C20" s="94">
        <v>3</v>
      </c>
      <c r="D20" s="94">
        <v>0</v>
      </c>
      <c r="E20" s="94">
        <v>0</v>
      </c>
      <c r="F20" s="94">
        <v>2</v>
      </c>
      <c r="G20" s="94">
        <v>3</v>
      </c>
      <c r="H20" s="94">
        <v>3</v>
      </c>
      <c r="I20" s="94">
        <v>3</v>
      </c>
      <c r="J20" s="94">
        <v>1</v>
      </c>
      <c r="K20" s="94">
        <v>1</v>
      </c>
      <c r="L20" s="94">
        <v>1</v>
      </c>
      <c r="M20" s="97">
        <f t="shared" si="1"/>
        <v>17</v>
      </c>
      <c r="N20" s="101">
        <f t="shared" si="2"/>
        <v>1.7</v>
      </c>
      <c r="O20" s="59">
        <f t="shared" si="3"/>
        <v>3.090909090909091</v>
      </c>
      <c r="P20" s="27"/>
    </row>
    <row r="21" spans="2:16" ht="15.75" customHeight="1">
      <c r="B21" s="65" t="s">
        <v>161</v>
      </c>
      <c r="C21" s="94">
        <v>1</v>
      </c>
      <c r="D21" s="94">
        <v>5</v>
      </c>
      <c r="E21" s="94">
        <v>3</v>
      </c>
      <c r="F21" s="122">
        <v>1</v>
      </c>
      <c r="G21" s="122">
        <v>4</v>
      </c>
      <c r="H21" s="94">
        <v>0</v>
      </c>
      <c r="I21" s="94">
        <v>1</v>
      </c>
      <c r="J21" s="94">
        <v>2</v>
      </c>
      <c r="K21" s="94">
        <v>4</v>
      </c>
      <c r="L21" s="94">
        <v>2</v>
      </c>
      <c r="M21" s="97">
        <f t="shared" si="1"/>
        <v>23</v>
      </c>
      <c r="N21" s="101">
        <f t="shared" si="2"/>
        <v>2.3</v>
      </c>
      <c r="O21" s="201">
        <f t="shared" si="3"/>
        <v>4.181818181818182</v>
      </c>
      <c r="P21" s="27"/>
    </row>
    <row r="22" spans="2:16" ht="15.75" customHeight="1">
      <c r="B22" s="64" t="s">
        <v>162</v>
      </c>
      <c r="C22" s="94">
        <v>0</v>
      </c>
      <c r="D22" s="94">
        <v>5</v>
      </c>
      <c r="E22" s="94">
        <v>4</v>
      </c>
      <c r="F22" s="94">
        <v>2</v>
      </c>
      <c r="G22" s="94">
        <v>2</v>
      </c>
      <c r="H22" s="94">
        <v>1</v>
      </c>
      <c r="I22" s="94">
        <v>1</v>
      </c>
      <c r="J22" s="94">
        <v>1</v>
      </c>
      <c r="K22" s="94">
        <v>0</v>
      </c>
      <c r="L22" s="94">
        <v>0</v>
      </c>
      <c r="M22" s="97">
        <f t="shared" si="1"/>
        <v>16</v>
      </c>
      <c r="N22" s="101">
        <f t="shared" si="2"/>
        <v>1.6</v>
      </c>
      <c r="O22" s="59">
        <f t="shared" si="3"/>
        <v>2.909090909090909</v>
      </c>
      <c r="P22" s="27"/>
    </row>
    <row r="23" spans="2:16" ht="15.75" customHeight="1">
      <c r="B23" s="64" t="s">
        <v>163</v>
      </c>
      <c r="C23" s="94">
        <v>4</v>
      </c>
      <c r="D23" s="94">
        <v>3</v>
      </c>
      <c r="E23" s="94">
        <v>6</v>
      </c>
      <c r="F23" s="122">
        <v>10</v>
      </c>
      <c r="G23" s="122">
        <v>4</v>
      </c>
      <c r="H23" s="94">
        <v>6</v>
      </c>
      <c r="I23" s="94">
        <v>2</v>
      </c>
      <c r="J23" s="94">
        <v>4</v>
      </c>
      <c r="K23" s="94">
        <v>6</v>
      </c>
      <c r="L23" s="94">
        <v>2</v>
      </c>
      <c r="M23" s="97">
        <f t="shared" si="1"/>
        <v>47</v>
      </c>
      <c r="N23" s="101">
        <f t="shared" si="2"/>
        <v>4.7</v>
      </c>
      <c r="O23" s="201">
        <f t="shared" si="3"/>
        <v>8.545454545454545</v>
      </c>
      <c r="P23" s="27"/>
    </row>
    <row r="24" spans="2:16" ht="15.75" customHeight="1">
      <c r="B24" s="60" t="s">
        <v>164</v>
      </c>
      <c r="C24" s="94">
        <v>5</v>
      </c>
      <c r="D24" s="94">
        <v>5</v>
      </c>
      <c r="E24" s="94">
        <v>6</v>
      </c>
      <c r="F24" s="94">
        <v>5</v>
      </c>
      <c r="G24" s="94">
        <v>2</v>
      </c>
      <c r="H24" s="94">
        <v>1</v>
      </c>
      <c r="I24" s="94">
        <v>4</v>
      </c>
      <c r="J24" s="94">
        <v>7</v>
      </c>
      <c r="K24" s="94">
        <v>2</v>
      </c>
      <c r="L24" s="94">
        <v>4</v>
      </c>
      <c r="M24" s="97">
        <f t="shared" si="1"/>
        <v>41</v>
      </c>
      <c r="N24" s="101">
        <f t="shared" si="2"/>
        <v>4.1</v>
      </c>
      <c r="O24" s="59">
        <f t="shared" si="3"/>
        <v>7.454545454545454</v>
      </c>
      <c r="P24" s="27"/>
    </row>
    <row r="25" spans="2:16" ht="15.75" customHeight="1">
      <c r="B25" s="60" t="s">
        <v>165</v>
      </c>
      <c r="C25" s="94">
        <v>4</v>
      </c>
      <c r="D25" s="94">
        <v>6</v>
      </c>
      <c r="E25" s="94">
        <v>3</v>
      </c>
      <c r="F25" s="122">
        <v>4</v>
      </c>
      <c r="G25" s="122">
        <v>7</v>
      </c>
      <c r="H25" s="94">
        <v>3</v>
      </c>
      <c r="I25" s="94">
        <v>8</v>
      </c>
      <c r="J25" s="94">
        <v>4</v>
      </c>
      <c r="K25" s="94">
        <v>5</v>
      </c>
      <c r="L25" s="94">
        <v>5</v>
      </c>
      <c r="M25" s="97">
        <f t="shared" si="1"/>
        <v>49</v>
      </c>
      <c r="N25" s="101">
        <f t="shared" si="2"/>
        <v>4.9</v>
      </c>
      <c r="O25" s="201">
        <f t="shared" si="3"/>
        <v>8.90909090909091</v>
      </c>
      <c r="P25" s="27"/>
    </row>
    <row r="26" spans="2:16" ht="15.75" customHeight="1">
      <c r="B26" s="64" t="s">
        <v>166</v>
      </c>
      <c r="C26" s="94">
        <v>3</v>
      </c>
      <c r="D26" s="94">
        <v>4</v>
      </c>
      <c r="E26" s="94">
        <v>5</v>
      </c>
      <c r="F26" s="94">
        <v>5</v>
      </c>
      <c r="G26" s="94">
        <v>6</v>
      </c>
      <c r="H26" s="94">
        <v>2</v>
      </c>
      <c r="I26" s="94">
        <v>7</v>
      </c>
      <c r="J26" s="94">
        <v>0</v>
      </c>
      <c r="K26" s="94">
        <v>5</v>
      </c>
      <c r="L26" s="94">
        <v>7</v>
      </c>
      <c r="M26" s="97">
        <f t="shared" si="1"/>
        <v>44</v>
      </c>
      <c r="N26" s="101">
        <f t="shared" si="2"/>
        <v>4.4</v>
      </c>
      <c r="O26" s="59">
        <f t="shared" si="3"/>
        <v>8</v>
      </c>
      <c r="P26" s="27"/>
    </row>
    <row r="27" spans="2:16" ht="15.75" customHeight="1">
      <c r="B27" s="58" t="s">
        <v>167</v>
      </c>
      <c r="C27" s="94">
        <v>8</v>
      </c>
      <c r="D27" s="94">
        <v>3</v>
      </c>
      <c r="E27" s="94">
        <v>2</v>
      </c>
      <c r="F27" s="122">
        <v>3</v>
      </c>
      <c r="G27" s="122">
        <v>5</v>
      </c>
      <c r="H27" s="94">
        <v>13</v>
      </c>
      <c r="I27" s="94">
        <v>6</v>
      </c>
      <c r="J27" s="94">
        <v>4</v>
      </c>
      <c r="K27" s="94">
        <v>3</v>
      </c>
      <c r="L27" s="94">
        <v>1</v>
      </c>
      <c r="M27" s="97">
        <f t="shared" si="1"/>
        <v>48</v>
      </c>
      <c r="N27" s="101">
        <f t="shared" si="2"/>
        <v>4.8</v>
      </c>
      <c r="O27" s="201">
        <f t="shared" si="3"/>
        <v>8.727272727272728</v>
      </c>
      <c r="P27" s="27"/>
    </row>
    <row r="28" spans="2:16" ht="15.75" customHeight="1">
      <c r="B28" s="60" t="s">
        <v>168</v>
      </c>
      <c r="C28" s="94">
        <v>0</v>
      </c>
      <c r="D28" s="94">
        <v>1</v>
      </c>
      <c r="E28" s="94">
        <v>2</v>
      </c>
      <c r="F28" s="94">
        <v>3</v>
      </c>
      <c r="G28" s="94">
        <v>1</v>
      </c>
      <c r="H28" s="94">
        <v>5</v>
      </c>
      <c r="I28" s="94">
        <v>3</v>
      </c>
      <c r="J28" s="94">
        <v>4</v>
      </c>
      <c r="K28" s="94">
        <v>4</v>
      </c>
      <c r="L28" s="94">
        <v>5</v>
      </c>
      <c r="M28" s="97">
        <f t="shared" si="1"/>
        <v>28</v>
      </c>
      <c r="N28" s="101">
        <f t="shared" si="2"/>
        <v>2.8</v>
      </c>
      <c r="O28" s="59">
        <f t="shared" si="3"/>
        <v>5.090909090909091</v>
      </c>
      <c r="P28" s="27"/>
    </row>
    <row r="29" spans="2:16" ht="15.75" customHeight="1">
      <c r="B29" s="60" t="s">
        <v>169</v>
      </c>
      <c r="C29" s="94">
        <v>0</v>
      </c>
      <c r="D29" s="94">
        <v>2</v>
      </c>
      <c r="E29" s="94">
        <v>1</v>
      </c>
      <c r="F29" s="122">
        <v>3</v>
      </c>
      <c r="G29" s="122">
        <v>3</v>
      </c>
      <c r="H29" s="94">
        <v>0</v>
      </c>
      <c r="I29" s="94">
        <v>2</v>
      </c>
      <c r="J29" s="94">
        <v>2</v>
      </c>
      <c r="K29" s="94">
        <v>2</v>
      </c>
      <c r="L29" s="94">
        <v>2</v>
      </c>
      <c r="M29" s="97">
        <f t="shared" si="1"/>
        <v>17</v>
      </c>
      <c r="N29" s="101">
        <f t="shared" si="2"/>
        <v>1.7</v>
      </c>
      <c r="O29" s="201">
        <f t="shared" si="3"/>
        <v>3.090909090909091</v>
      </c>
      <c r="P29" s="27"/>
    </row>
    <row r="30" spans="2:16" ht="15.75" customHeight="1">
      <c r="B30" s="60" t="s">
        <v>170</v>
      </c>
      <c r="C30" s="94">
        <v>1</v>
      </c>
      <c r="D30" s="94">
        <v>2</v>
      </c>
      <c r="E30" s="94">
        <v>1</v>
      </c>
      <c r="F30" s="94">
        <v>4</v>
      </c>
      <c r="G30" s="94">
        <v>2</v>
      </c>
      <c r="H30" s="94">
        <v>1</v>
      </c>
      <c r="I30" s="94">
        <v>1</v>
      </c>
      <c r="J30" s="94">
        <v>1</v>
      </c>
      <c r="K30" s="94">
        <v>4</v>
      </c>
      <c r="L30" s="94">
        <v>1</v>
      </c>
      <c r="M30" s="97">
        <f t="shared" si="1"/>
        <v>18</v>
      </c>
      <c r="N30" s="101">
        <f t="shared" si="2"/>
        <v>1.8</v>
      </c>
      <c r="O30" s="59">
        <f t="shared" si="3"/>
        <v>3.272727272727273</v>
      </c>
      <c r="P30" s="27"/>
    </row>
    <row r="31" spans="2:16" ht="15.75" customHeight="1">
      <c r="B31" s="60" t="s">
        <v>171</v>
      </c>
      <c r="C31" s="94">
        <v>1</v>
      </c>
      <c r="D31" s="94">
        <v>0</v>
      </c>
      <c r="E31" s="94">
        <v>1</v>
      </c>
      <c r="F31" s="94">
        <v>2</v>
      </c>
      <c r="G31" s="94">
        <v>1</v>
      </c>
      <c r="H31" s="94">
        <v>2</v>
      </c>
      <c r="I31" s="94">
        <v>0</v>
      </c>
      <c r="J31" s="94">
        <v>1</v>
      </c>
      <c r="K31" s="94">
        <v>1</v>
      </c>
      <c r="L31" s="94">
        <v>1</v>
      </c>
      <c r="M31" s="97">
        <f t="shared" si="1"/>
        <v>10</v>
      </c>
      <c r="N31" s="101">
        <f t="shared" si="2"/>
        <v>1</v>
      </c>
      <c r="O31" s="201">
        <f t="shared" si="3"/>
        <v>1.8181818181818181</v>
      </c>
      <c r="P31" s="27"/>
    </row>
    <row r="32" spans="2:16" ht="15.75" customHeight="1">
      <c r="B32" s="60" t="s">
        <v>172</v>
      </c>
      <c r="C32" s="94">
        <v>0</v>
      </c>
      <c r="D32" s="94">
        <v>0</v>
      </c>
      <c r="E32" s="94">
        <v>1</v>
      </c>
      <c r="F32" s="122">
        <v>2</v>
      </c>
      <c r="G32" s="122">
        <v>0</v>
      </c>
      <c r="H32" s="94">
        <v>3</v>
      </c>
      <c r="I32" s="94">
        <v>0</v>
      </c>
      <c r="J32" s="94">
        <v>2</v>
      </c>
      <c r="K32" s="94">
        <v>2</v>
      </c>
      <c r="L32" s="94">
        <v>3</v>
      </c>
      <c r="M32" s="97">
        <f t="shared" si="1"/>
        <v>13</v>
      </c>
      <c r="N32" s="101">
        <f t="shared" si="2"/>
        <v>1.3</v>
      </c>
      <c r="O32" s="59">
        <f t="shared" si="3"/>
        <v>2.3636363636363638</v>
      </c>
      <c r="P32" s="27"/>
    </row>
    <row r="33" spans="2:16" ht="15.75" customHeight="1">
      <c r="B33" s="60" t="s">
        <v>173</v>
      </c>
      <c r="C33" s="94">
        <v>3</v>
      </c>
      <c r="D33" s="94">
        <v>4</v>
      </c>
      <c r="E33" s="94">
        <v>2</v>
      </c>
      <c r="F33" s="94">
        <v>1</v>
      </c>
      <c r="G33" s="94">
        <v>3</v>
      </c>
      <c r="H33" s="94">
        <v>1</v>
      </c>
      <c r="I33" s="94">
        <v>4</v>
      </c>
      <c r="J33" s="94">
        <v>2</v>
      </c>
      <c r="K33" s="94">
        <v>4</v>
      </c>
      <c r="L33" s="94">
        <v>7</v>
      </c>
      <c r="M33" s="97">
        <f t="shared" si="1"/>
        <v>31</v>
      </c>
      <c r="N33" s="101">
        <f t="shared" si="2"/>
        <v>3.1</v>
      </c>
      <c r="O33" s="201">
        <f t="shared" si="3"/>
        <v>5.636363636363637</v>
      </c>
      <c r="P33" s="27"/>
    </row>
    <row r="34" spans="2:16" ht="15.75" customHeight="1">
      <c r="B34" s="58" t="s">
        <v>174</v>
      </c>
      <c r="C34" s="94">
        <v>1</v>
      </c>
      <c r="D34" s="94">
        <v>1</v>
      </c>
      <c r="E34" s="94">
        <v>0</v>
      </c>
      <c r="F34" s="122">
        <v>1</v>
      </c>
      <c r="G34" s="122">
        <v>0</v>
      </c>
      <c r="H34" s="94">
        <v>0</v>
      </c>
      <c r="I34" s="94">
        <v>0</v>
      </c>
      <c r="J34" s="94">
        <v>0</v>
      </c>
      <c r="K34" s="94">
        <v>1</v>
      </c>
      <c r="L34" s="94">
        <v>0</v>
      </c>
      <c r="M34" s="97">
        <f t="shared" si="1"/>
        <v>4</v>
      </c>
      <c r="N34" s="101">
        <f t="shared" si="2"/>
        <v>0.4</v>
      </c>
      <c r="O34" s="59">
        <f t="shared" si="3"/>
        <v>0.7272727272727273</v>
      </c>
      <c r="P34" s="27"/>
    </row>
    <row r="35" spans="2:16" ht="15.75" customHeight="1" thickBot="1">
      <c r="B35" s="60" t="s">
        <v>91</v>
      </c>
      <c r="C35" s="94">
        <v>7</v>
      </c>
      <c r="D35" s="94">
        <v>16</v>
      </c>
      <c r="E35" s="94">
        <v>15</v>
      </c>
      <c r="F35" s="94">
        <v>16</v>
      </c>
      <c r="G35" s="94">
        <v>7</v>
      </c>
      <c r="H35" s="153">
        <v>13</v>
      </c>
      <c r="I35" s="153">
        <v>10</v>
      </c>
      <c r="J35" s="153">
        <v>6</v>
      </c>
      <c r="K35" s="153">
        <v>4</v>
      </c>
      <c r="L35" s="153">
        <v>9</v>
      </c>
      <c r="M35" s="152">
        <f t="shared" si="1"/>
        <v>103</v>
      </c>
      <c r="N35" s="95">
        <f t="shared" si="2"/>
        <v>10.3</v>
      </c>
      <c r="O35" s="201">
        <f>M35/M$36*100</f>
        <v>18.72727272727273</v>
      </c>
      <c r="P35" s="27"/>
    </row>
    <row r="36" spans="2:16" ht="15.75" customHeight="1" thickBot="1">
      <c r="B36" s="61" t="s">
        <v>175</v>
      </c>
      <c r="C36" s="99">
        <f aca="true" t="shared" si="4" ref="C36:L36">SUM(C17:C35)</f>
        <v>44</v>
      </c>
      <c r="D36" s="100">
        <f t="shared" si="4"/>
        <v>59</v>
      </c>
      <c r="E36" s="100">
        <f t="shared" si="4"/>
        <v>57</v>
      </c>
      <c r="F36" s="100">
        <f t="shared" si="4"/>
        <v>67</v>
      </c>
      <c r="G36" s="100">
        <f t="shared" si="4"/>
        <v>57</v>
      </c>
      <c r="H36" s="100">
        <f t="shared" si="4"/>
        <v>61</v>
      </c>
      <c r="I36" s="100">
        <f t="shared" si="4"/>
        <v>55</v>
      </c>
      <c r="J36" s="100">
        <f t="shared" si="4"/>
        <v>43</v>
      </c>
      <c r="K36" s="100">
        <f t="shared" si="4"/>
        <v>53</v>
      </c>
      <c r="L36" s="100">
        <f t="shared" si="4"/>
        <v>54</v>
      </c>
      <c r="M36" s="100">
        <f t="shared" si="1"/>
        <v>550</v>
      </c>
      <c r="N36" s="100">
        <f t="shared" si="2"/>
        <v>55</v>
      </c>
      <c r="O36" s="62">
        <f>M36/M$36*100</f>
        <v>100</v>
      </c>
      <c r="P36" s="27"/>
    </row>
    <row r="37" spans="2:16" ht="15.75" customHeight="1" thickBot="1" thickTop="1">
      <c r="B37" s="63"/>
      <c r="C37" s="63"/>
      <c r="D37" s="63"/>
      <c r="E37" s="63"/>
      <c r="F37" s="63"/>
      <c r="G37" s="63"/>
      <c r="H37" s="105"/>
      <c r="I37" s="105"/>
      <c r="J37" s="105"/>
      <c r="K37" s="105"/>
      <c r="L37" s="105"/>
      <c r="M37" s="105"/>
      <c r="N37" s="117"/>
      <c r="O37" s="63"/>
      <c r="P37" s="27"/>
    </row>
    <row r="38" spans="2:16" ht="15.75" customHeight="1" thickBot="1" thickTop="1">
      <c r="B38" s="49"/>
      <c r="C38" s="50" t="str">
        <f>acc1!$C$7</f>
        <v>Frederick County Pedestrian On Foot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2"/>
      <c r="P38" s="27"/>
    </row>
    <row r="39" spans="2:16" ht="15.75" customHeight="1" thickBot="1">
      <c r="B39" s="53" t="s">
        <v>176</v>
      </c>
      <c r="C39" s="54">
        <f>C$8</f>
        <v>1994</v>
      </c>
      <c r="D39" s="55">
        <f>D$8</f>
        <v>1995</v>
      </c>
      <c r="E39" s="104">
        <f>E$8</f>
        <v>1996</v>
      </c>
      <c r="F39" s="156">
        <f>acc1!F$8</f>
        <v>1997</v>
      </c>
      <c r="G39" s="156">
        <f>acc1!G$8</f>
        <v>1998</v>
      </c>
      <c r="H39" s="156">
        <f>acc1!H$8</f>
        <v>1999</v>
      </c>
      <c r="I39" s="156">
        <f>acc1!I$8</f>
        <v>2000</v>
      </c>
      <c r="J39" s="156">
        <f>acc1!J$8</f>
        <v>2001</v>
      </c>
      <c r="K39" s="156">
        <f>acc1!K$8</f>
        <v>2002</v>
      </c>
      <c r="L39" s="156">
        <f>acc1!L$8</f>
        <v>2003</v>
      </c>
      <c r="M39" s="55" t="s">
        <v>5</v>
      </c>
      <c r="N39" s="56" t="s">
        <v>6</v>
      </c>
      <c r="O39" s="57" t="s">
        <v>7</v>
      </c>
      <c r="P39" s="27"/>
    </row>
    <row r="40" spans="2:16" ht="15.75" customHeight="1">
      <c r="B40" s="60" t="s">
        <v>177</v>
      </c>
      <c r="C40" s="94">
        <v>0</v>
      </c>
      <c r="D40" s="94">
        <v>0</v>
      </c>
      <c r="E40" s="94">
        <v>0</v>
      </c>
      <c r="F40" s="122">
        <v>0</v>
      </c>
      <c r="G40" s="122">
        <v>0</v>
      </c>
      <c r="H40" s="199">
        <v>0</v>
      </c>
      <c r="I40" s="199">
        <v>1</v>
      </c>
      <c r="J40" s="199">
        <v>0</v>
      </c>
      <c r="K40" s="223">
        <v>3</v>
      </c>
      <c r="L40" s="223">
        <v>1</v>
      </c>
      <c r="M40" s="101">
        <f aca="true" t="shared" si="5" ref="M40:M49">SUM(C40:L40)</f>
        <v>5</v>
      </c>
      <c r="N40" s="101">
        <f>M40/10</f>
        <v>0.5</v>
      </c>
      <c r="O40" s="201">
        <f aca="true" t="shared" si="6" ref="O40:O49">M40/M$36*100</f>
        <v>0.9090909090909091</v>
      </c>
      <c r="P40" s="27"/>
    </row>
    <row r="41" spans="2:16" ht="15.75" customHeight="1">
      <c r="B41" s="60" t="s">
        <v>178</v>
      </c>
      <c r="C41" s="94">
        <v>34</v>
      </c>
      <c r="D41" s="94">
        <v>39</v>
      </c>
      <c r="E41" s="94">
        <v>38</v>
      </c>
      <c r="F41" s="94">
        <v>44</v>
      </c>
      <c r="G41" s="94">
        <v>44</v>
      </c>
      <c r="H41" s="94">
        <v>40</v>
      </c>
      <c r="I41" s="94">
        <v>34</v>
      </c>
      <c r="J41" s="94">
        <v>34</v>
      </c>
      <c r="K41" s="94">
        <v>40</v>
      </c>
      <c r="L41" s="94">
        <v>42</v>
      </c>
      <c r="M41" s="101">
        <f t="shared" si="5"/>
        <v>389</v>
      </c>
      <c r="N41" s="101">
        <f aca="true" t="shared" si="7" ref="N41:N49">M41/10</f>
        <v>38.9</v>
      </c>
      <c r="O41" s="59">
        <f t="shared" si="6"/>
        <v>70.72727272727273</v>
      </c>
      <c r="P41" s="27"/>
    </row>
    <row r="42" spans="2:16" ht="15.75" customHeight="1">
      <c r="B42" s="60" t="s">
        <v>179</v>
      </c>
      <c r="C42" s="94">
        <v>3</v>
      </c>
      <c r="D42" s="94">
        <v>1</v>
      </c>
      <c r="E42" s="94">
        <v>2</v>
      </c>
      <c r="F42" s="122">
        <v>5</v>
      </c>
      <c r="G42" s="122">
        <v>1</v>
      </c>
      <c r="H42" s="94">
        <v>5</v>
      </c>
      <c r="I42" s="94">
        <v>4</v>
      </c>
      <c r="J42" s="94">
        <v>1</v>
      </c>
      <c r="K42" s="94">
        <v>1</v>
      </c>
      <c r="L42" s="94">
        <v>2</v>
      </c>
      <c r="M42" s="101">
        <f t="shared" si="5"/>
        <v>25</v>
      </c>
      <c r="N42" s="101">
        <f t="shared" si="7"/>
        <v>2.5</v>
      </c>
      <c r="O42" s="201">
        <f t="shared" si="6"/>
        <v>4.545454545454546</v>
      </c>
      <c r="P42" s="27"/>
    </row>
    <row r="43" spans="2:16" ht="15.75" customHeight="1">
      <c r="B43" s="60" t="s">
        <v>180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101">
        <f t="shared" si="5"/>
        <v>0</v>
      </c>
      <c r="N43" s="101">
        <f t="shared" si="7"/>
        <v>0</v>
      </c>
      <c r="O43" s="59">
        <f t="shared" si="6"/>
        <v>0</v>
      </c>
      <c r="P43" s="27"/>
    </row>
    <row r="44" spans="2:16" ht="15.75" customHeight="1">
      <c r="B44" s="58" t="s">
        <v>181</v>
      </c>
      <c r="C44" s="94">
        <v>0</v>
      </c>
      <c r="D44" s="94">
        <v>2</v>
      </c>
      <c r="E44" s="94">
        <v>0</v>
      </c>
      <c r="F44" s="122">
        <v>0</v>
      </c>
      <c r="G44" s="122">
        <v>0</v>
      </c>
      <c r="H44" s="94">
        <v>0</v>
      </c>
      <c r="I44" s="94">
        <v>1</v>
      </c>
      <c r="J44" s="94">
        <v>0</v>
      </c>
      <c r="K44" s="94">
        <v>1</v>
      </c>
      <c r="L44" s="94">
        <v>0</v>
      </c>
      <c r="M44" s="101">
        <f t="shared" si="5"/>
        <v>4</v>
      </c>
      <c r="N44" s="101">
        <f t="shared" si="7"/>
        <v>0.4</v>
      </c>
      <c r="O44" s="201">
        <f t="shared" si="6"/>
        <v>0.7272727272727273</v>
      </c>
      <c r="P44" s="27"/>
    </row>
    <row r="45" spans="2:16" ht="15.75" customHeight="1">
      <c r="B45" s="60" t="s">
        <v>182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101">
        <f t="shared" si="5"/>
        <v>0</v>
      </c>
      <c r="N45" s="101">
        <f t="shared" si="7"/>
        <v>0</v>
      </c>
      <c r="O45" s="59">
        <f t="shared" si="6"/>
        <v>0</v>
      </c>
      <c r="P45" s="27"/>
    </row>
    <row r="46" spans="2:16" ht="15.75" customHeight="1">
      <c r="B46" s="60" t="s">
        <v>183</v>
      </c>
      <c r="C46" s="94">
        <v>0</v>
      </c>
      <c r="D46" s="94">
        <v>0</v>
      </c>
      <c r="E46" s="94">
        <v>0</v>
      </c>
      <c r="F46" s="122">
        <v>0</v>
      </c>
      <c r="G46" s="122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101">
        <f t="shared" si="5"/>
        <v>0</v>
      </c>
      <c r="N46" s="101">
        <f t="shared" si="7"/>
        <v>0</v>
      </c>
      <c r="O46" s="201">
        <f t="shared" si="6"/>
        <v>0</v>
      </c>
      <c r="P46" s="27"/>
    </row>
    <row r="47" spans="2:16" ht="15.75" customHeight="1">
      <c r="B47" s="60" t="s">
        <v>184</v>
      </c>
      <c r="C47" s="94">
        <v>0</v>
      </c>
      <c r="D47" s="94">
        <v>1</v>
      </c>
      <c r="E47" s="94">
        <v>0</v>
      </c>
      <c r="F47" s="94">
        <v>1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101">
        <f t="shared" si="5"/>
        <v>2</v>
      </c>
      <c r="N47" s="101">
        <f t="shared" si="7"/>
        <v>0.2</v>
      </c>
      <c r="O47" s="59">
        <f t="shared" si="6"/>
        <v>0.36363636363636365</v>
      </c>
      <c r="P47" s="27"/>
    </row>
    <row r="48" spans="2:16" ht="15.75" customHeight="1" thickBot="1">
      <c r="B48" s="60" t="s">
        <v>91</v>
      </c>
      <c r="C48" s="94">
        <v>7</v>
      </c>
      <c r="D48" s="94">
        <v>16</v>
      </c>
      <c r="E48" s="94">
        <v>17</v>
      </c>
      <c r="F48" s="122">
        <v>17</v>
      </c>
      <c r="G48" s="122">
        <v>12</v>
      </c>
      <c r="H48" s="153">
        <v>16</v>
      </c>
      <c r="I48" s="153">
        <v>15</v>
      </c>
      <c r="J48" s="153">
        <v>8</v>
      </c>
      <c r="K48" s="153">
        <v>8</v>
      </c>
      <c r="L48" s="153">
        <v>9</v>
      </c>
      <c r="M48" s="95">
        <f t="shared" si="5"/>
        <v>125</v>
      </c>
      <c r="N48" s="95">
        <f t="shared" si="7"/>
        <v>12.5</v>
      </c>
      <c r="O48" s="201">
        <f t="shared" si="6"/>
        <v>22.727272727272727</v>
      </c>
      <c r="P48" s="27"/>
    </row>
    <row r="49" spans="2:16" ht="15.75" customHeight="1" thickBot="1">
      <c r="B49" s="61" t="s">
        <v>175</v>
      </c>
      <c r="C49" s="99">
        <f aca="true" t="shared" si="8" ref="C49:L49">SUM(C40:C48)</f>
        <v>44</v>
      </c>
      <c r="D49" s="151">
        <f t="shared" si="8"/>
        <v>59</v>
      </c>
      <c r="E49" s="100">
        <f t="shared" si="8"/>
        <v>57</v>
      </c>
      <c r="F49" s="100">
        <f t="shared" si="8"/>
        <v>67</v>
      </c>
      <c r="G49" s="100">
        <f t="shared" si="8"/>
        <v>57</v>
      </c>
      <c r="H49" s="100">
        <f t="shared" si="8"/>
        <v>61</v>
      </c>
      <c r="I49" s="100">
        <f t="shared" si="8"/>
        <v>55</v>
      </c>
      <c r="J49" s="100">
        <f t="shared" si="8"/>
        <v>43</v>
      </c>
      <c r="K49" s="100">
        <f t="shared" si="8"/>
        <v>53</v>
      </c>
      <c r="L49" s="100">
        <f t="shared" si="8"/>
        <v>54</v>
      </c>
      <c r="M49" s="100">
        <f t="shared" si="5"/>
        <v>550</v>
      </c>
      <c r="N49" s="100">
        <f t="shared" si="7"/>
        <v>55</v>
      </c>
      <c r="O49" s="62">
        <f t="shared" si="6"/>
        <v>100</v>
      </c>
      <c r="P49" s="27"/>
    </row>
    <row r="50" spans="2:16" ht="15.75" customHeight="1" thickBot="1" thickTop="1">
      <c r="B50" s="63"/>
      <c r="C50" s="63"/>
      <c r="D50" s="63"/>
      <c r="E50" s="63"/>
      <c r="F50" s="63"/>
      <c r="G50" s="63"/>
      <c r="H50" s="105"/>
      <c r="I50" s="105"/>
      <c r="J50" s="105"/>
      <c r="K50" s="105"/>
      <c r="L50" s="105"/>
      <c r="M50" s="105"/>
      <c r="N50" s="117"/>
      <c r="O50" s="63"/>
      <c r="P50" s="27"/>
    </row>
    <row r="51" spans="2:16" ht="15.75" customHeight="1" thickBot="1" thickTop="1">
      <c r="B51" s="49"/>
      <c r="C51" s="50" t="str">
        <f>acc1!$C$7</f>
        <v>Frederick County Pedestrian On Foot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2"/>
      <c r="P51" s="27"/>
    </row>
    <row r="52" spans="2:16" ht="15.75" customHeight="1" thickBot="1">
      <c r="B52" s="53" t="s">
        <v>185</v>
      </c>
      <c r="C52" s="54">
        <f>C$8</f>
        <v>1994</v>
      </c>
      <c r="D52" s="55">
        <f>D$8</f>
        <v>1995</v>
      </c>
      <c r="E52" s="104">
        <f>E$8</f>
        <v>1996</v>
      </c>
      <c r="F52" s="156">
        <f>acc1!F$8</f>
        <v>1997</v>
      </c>
      <c r="G52" s="156">
        <f>acc1!G$8</f>
        <v>1998</v>
      </c>
      <c r="H52" s="156">
        <f>acc1!H$8</f>
        <v>1999</v>
      </c>
      <c r="I52" s="156">
        <f>acc1!I$8</f>
        <v>2000</v>
      </c>
      <c r="J52" s="156">
        <f>acc1!J$8</f>
        <v>2001</v>
      </c>
      <c r="K52" s="156">
        <f>acc1!K$8</f>
        <v>2002</v>
      </c>
      <c r="L52" s="156">
        <f>acc1!L$8</f>
        <v>2003</v>
      </c>
      <c r="M52" s="55" t="s">
        <v>5</v>
      </c>
      <c r="N52" s="56" t="s">
        <v>6</v>
      </c>
      <c r="O52" s="57" t="s">
        <v>7</v>
      </c>
      <c r="P52" s="27"/>
    </row>
    <row r="53" spans="2:16" ht="15.75" customHeight="1">
      <c r="B53" s="60" t="s">
        <v>186</v>
      </c>
      <c r="C53" s="94">
        <v>24</v>
      </c>
      <c r="D53" s="94">
        <v>24</v>
      </c>
      <c r="E53" s="94">
        <v>28</v>
      </c>
      <c r="F53" s="122">
        <v>38</v>
      </c>
      <c r="G53" s="122">
        <v>31</v>
      </c>
      <c r="H53" s="199">
        <v>33</v>
      </c>
      <c r="I53" s="199">
        <v>30</v>
      </c>
      <c r="J53" s="199">
        <v>19</v>
      </c>
      <c r="K53" s="146">
        <v>28</v>
      </c>
      <c r="L53" s="146">
        <v>30</v>
      </c>
      <c r="M53" s="101">
        <f>SUM(C53:L53)</f>
        <v>285</v>
      </c>
      <c r="N53" s="101">
        <f>M53/10</f>
        <v>28.5</v>
      </c>
      <c r="O53" s="201">
        <f>M53/M$36*100</f>
        <v>51.81818181818182</v>
      </c>
      <c r="P53" s="27"/>
    </row>
    <row r="54" spans="2:16" ht="15.75" customHeight="1">
      <c r="B54" s="60" t="s">
        <v>187</v>
      </c>
      <c r="C54" s="94">
        <v>15</v>
      </c>
      <c r="D54" s="94">
        <v>20</v>
      </c>
      <c r="E54" s="94">
        <v>18</v>
      </c>
      <c r="F54" s="94">
        <v>15</v>
      </c>
      <c r="G54" s="94">
        <v>20</v>
      </c>
      <c r="H54" s="94">
        <v>20</v>
      </c>
      <c r="I54" s="94">
        <v>17</v>
      </c>
      <c r="J54" s="94">
        <v>19</v>
      </c>
      <c r="K54" s="94">
        <v>21</v>
      </c>
      <c r="L54" s="94">
        <v>16</v>
      </c>
      <c r="M54" s="101">
        <f>SUM(C54:L54)</f>
        <v>181</v>
      </c>
      <c r="N54" s="101">
        <f>M54/10</f>
        <v>18.1</v>
      </c>
      <c r="O54" s="59">
        <f>M54/M$36*100</f>
        <v>32.90909090909091</v>
      </c>
      <c r="P54" s="27"/>
    </row>
    <row r="55" spans="2:16" ht="15.75" customHeight="1" thickBot="1">
      <c r="B55" s="60" t="s">
        <v>91</v>
      </c>
      <c r="C55" s="94">
        <v>5</v>
      </c>
      <c r="D55" s="94">
        <v>15</v>
      </c>
      <c r="E55" s="94">
        <v>11</v>
      </c>
      <c r="F55" s="122">
        <v>14</v>
      </c>
      <c r="G55" s="122">
        <v>6</v>
      </c>
      <c r="H55" s="153">
        <v>8</v>
      </c>
      <c r="I55" s="153">
        <v>8</v>
      </c>
      <c r="J55" s="153">
        <v>5</v>
      </c>
      <c r="K55" s="153">
        <v>4</v>
      </c>
      <c r="L55" s="153">
        <v>8</v>
      </c>
      <c r="M55" s="95">
        <f>SUM(C55:L55)</f>
        <v>84</v>
      </c>
      <c r="N55" s="95">
        <f>M55/10</f>
        <v>8.4</v>
      </c>
      <c r="O55" s="201">
        <f>M55/M$36*100</f>
        <v>15.272727272727273</v>
      </c>
      <c r="P55" s="27"/>
    </row>
    <row r="56" spans="2:16" ht="15.75" customHeight="1" thickBot="1">
      <c r="B56" s="61" t="s">
        <v>175</v>
      </c>
      <c r="C56" s="99">
        <f aca="true" t="shared" si="9" ref="C56:L56">SUM(C53:C55)</f>
        <v>44</v>
      </c>
      <c r="D56" s="151">
        <f t="shared" si="9"/>
        <v>59</v>
      </c>
      <c r="E56" s="100">
        <f t="shared" si="9"/>
        <v>57</v>
      </c>
      <c r="F56" s="100">
        <f t="shared" si="9"/>
        <v>67</v>
      </c>
      <c r="G56" s="100">
        <f t="shared" si="9"/>
        <v>57</v>
      </c>
      <c r="H56" s="100">
        <f t="shared" si="9"/>
        <v>61</v>
      </c>
      <c r="I56" s="100">
        <f t="shared" si="9"/>
        <v>55</v>
      </c>
      <c r="J56" s="100">
        <f t="shared" si="9"/>
        <v>43</v>
      </c>
      <c r="K56" s="100">
        <f t="shared" si="9"/>
        <v>53</v>
      </c>
      <c r="L56" s="100">
        <f t="shared" si="9"/>
        <v>54</v>
      </c>
      <c r="M56" s="100">
        <f>SUM(C56:L56)</f>
        <v>550</v>
      </c>
      <c r="N56" s="100">
        <f>M56/10</f>
        <v>55</v>
      </c>
      <c r="O56" s="62">
        <f>M56/M$36*100</f>
        <v>100</v>
      </c>
      <c r="P56" s="27"/>
    </row>
    <row r="57" spans="2:16" ht="15.75" customHeight="1" thickBot="1" thickTop="1">
      <c r="B57" s="63"/>
      <c r="C57" s="63"/>
      <c r="D57" s="63"/>
      <c r="E57" s="63"/>
      <c r="F57" s="63"/>
      <c r="G57" s="63"/>
      <c r="H57" s="105"/>
      <c r="I57" s="105"/>
      <c r="J57" s="105"/>
      <c r="K57" s="105"/>
      <c r="L57" s="105"/>
      <c r="M57" s="105"/>
      <c r="N57" s="117"/>
      <c r="O57" s="63"/>
      <c r="P57" s="27"/>
    </row>
    <row r="58" spans="2:16" ht="15.75" customHeight="1" thickBot="1" thickTop="1">
      <c r="B58" s="49"/>
      <c r="C58" s="50" t="str">
        <f>acc1!$C$7</f>
        <v>Frederick County Pedestrian On Foot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52"/>
      <c r="P58" s="27"/>
    </row>
    <row r="59" spans="2:16" ht="15.75" customHeight="1" thickBot="1">
      <c r="B59" s="53" t="s">
        <v>188</v>
      </c>
      <c r="C59" s="54">
        <f>C$8</f>
        <v>1994</v>
      </c>
      <c r="D59" s="55">
        <f>D$8</f>
        <v>1995</v>
      </c>
      <c r="E59" s="104">
        <f>E$8</f>
        <v>1996</v>
      </c>
      <c r="F59" s="156">
        <f>acc1!F$8</f>
        <v>1997</v>
      </c>
      <c r="G59" s="156">
        <f>acc1!G$8</f>
        <v>1998</v>
      </c>
      <c r="H59" s="156">
        <f>acc1!H$8</f>
        <v>1999</v>
      </c>
      <c r="I59" s="156">
        <f>acc1!I$8</f>
        <v>2000</v>
      </c>
      <c r="J59" s="156">
        <f>acc1!J$8</f>
        <v>2001</v>
      </c>
      <c r="K59" s="156">
        <f>acc1!K$8</f>
        <v>2002</v>
      </c>
      <c r="L59" s="156">
        <f>acc1!L$8</f>
        <v>2003</v>
      </c>
      <c r="M59" s="55" t="s">
        <v>5</v>
      </c>
      <c r="N59" s="56" t="s">
        <v>6</v>
      </c>
      <c r="O59" s="57" t="s">
        <v>7</v>
      </c>
      <c r="P59" s="27"/>
    </row>
    <row r="60" spans="2:16" ht="15.75" customHeight="1">
      <c r="B60" s="60" t="s">
        <v>189</v>
      </c>
      <c r="C60" s="94">
        <v>0</v>
      </c>
      <c r="D60" s="94">
        <v>2</v>
      </c>
      <c r="E60" s="94">
        <v>1</v>
      </c>
      <c r="F60" s="122">
        <v>0</v>
      </c>
      <c r="G60" s="122">
        <v>0</v>
      </c>
      <c r="H60" s="199">
        <v>0</v>
      </c>
      <c r="I60" s="199">
        <v>1</v>
      </c>
      <c r="J60" s="199">
        <v>0</v>
      </c>
      <c r="K60" s="223">
        <v>0</v>
      </c>
      <c r="L60" s="223">
        <v>2</v>
      </c>
      <c r="M60" s="101">
        <f aca="true" t="shared" si="10" ref="M60:M71">SUM(C60:L60)</f>
        <v>6</v>
      </c>
      <c r="N60" s="101">
        <f>M60/10</f>
        <v>0.6</v>
      </c>
      <c r="O60" s="201">
        <f aca="true" t="shared" si="11" ref="O60:O71">M60/M$36*100</f>
        <v>1.090909090909091</v>
      </c>
      <c r="P60" s="27"/>
    </row>
    <row r="61" spans="2:16" ht="15.75" customHeight="1">
      <c r="B61" s="60" t="s">
        <v>190</v>
      </c>
      <c r="C61" s="94">
        <v>1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1</v>
      </c>
      <c r="L61" s="94">
        <v>0</v>
      </c>
      <c r="M61" s="101">
        <f t="shared" si="10"/>
        <v>2</v>
      </c>
      <c r="N61" s="101">
        <f aca="true" t="shared" si="12" ref="N61:N71">M61/10</f>
        <v>0.2</v>
      </c>
      <c r="O61" s="59">
        <f t="shared" si="11"/>
        <v>0.36363636363636365</v>
      </c>
      <c r="P61" s="27"/>
    </row>
    <row r="62" spans="2:16" ht="15.75" customHeight="1">
      <c r="B62" s="60" t="s">
        <v>191</v>
      </c>
      <c r="C62" s="94">
        <v>30</v>
      </c>
      <c r="D62" s="94">
        <v>35</v>
      </c>
      <c r="E62" s="94">
        <v>28</v>
      </c>
      <c r="F62" s="122">
        <v>38</v>
      </c>
      <c r="G62" s="122">
        <v>36</v>
      </c>
      <c r="H62" s="94">
        <v>41</v>
      </c>
      <c r="I62" s="94">
        <v>34</v>
      </c>
      <c r="J62" s="94">
        <v>31</v>
      </c>
      <c r="K62" s="94">
        <v>40</v>
      </c>
      <c r="L62" s="94">
        <v>34</v>
      </c>
      <c r="M62" s="101">
        <f t="shared" si="10"/>
        <v>347</v>
      </c>
      <c r="N62" s="101">
        <f t="shared" si="12"/>
        <v>34.7</v>
      </c>
      <c r="O62" s="201">
        <f t="shared" si="11"/>
        <v>63.090909090909086</v>
      </c>
      <c r="P62" s="27"/>
    </row>
    <row r="63" spans="2:16" ht="15.75" customHeight="1">
      <c r="B63" s="60" t="s">
        <v>192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1</v>
      </c>
      <c r="J63" s="94">
        <v>0</v>
      </c>
      <c r="K63" s="94">
        <v>0</v>
      </c>
      <c r="L63" s="94">
        <v>0</v>
      </c>
      <c r="M63" s="101">
        <f t="shared" si="10"/>
        <v>1</v>
      </c>
      <c r="N63" s="101">
        <f t="shared" si="12"/>
        <v>0.1</v>
      </c>
      <c r="O63" s="59">
        <f t="shared" si="11"/>
        <v>0.18181818181818182</v>
      </c>
      <c r="P63" s="27"/>
    </row>
    <row r="64" spans="2:16" ht="15.75" customHeight="1">
      <c r="B64" s="58" t="s">
        <v>193</v>
      </c>
      <c r="C64" s="94">
        <v>0</v>
      </c>
      <c r="D64" s="94">
        <v>0</v>
      </c>
      <c r="E64" s="94">
        <v>1</v>
      </c>
      <c r="F64" s="122">
        <v>2</v>
      </c>
      <c r="G64" s="122">
        <v>0</v>
      </c>
      <c r="H64" s="94">
        <v>0</v>
      </c>
      <c r="I64" s="94">
        <v>0</v>
      </c>
      <c r="J64" s="94">
        <v>1</v>
      </c>
      <c r="K64" s="94">
        <v>0</v>
      </c>
      <c r="L64" s="94">
        <v>1</v>
      </c>
      <c r="M64" s="101">
        <f t="shared" si="10"/>
        <v>5</v>
      </c>
      <c r="N64" s="101">
        <f t="shared" si="12"/>
        <v>0.5</v>
      </c>
      <c r="O64" s="201">
        <f t="shared" si="11"/>
        <v>0.9090909090909091</v>
      </c>
      <c r="P64" s="27"/>
    </row>
    <row r="65" spans="2:16" ht="15.75" customHeight="1">
      <c r="B65" s="60" t="s">
        <v>194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2</v>
      </c>
      <c r="I65" s="94">
        <v>0</v>
      </c>
      <c r="J65" s="94">
        <v>0</v>
      </c>
      <c r="K65" s="94">
        <v>0</v>
      </c>
      <c r="L65" s="94">
        <v>1</v>
      </c>
      <c r="M65" s="101">
        <f t="shared" si="10"/>
        <v>3</v>
      </c>
      <c r="N65" s="101">
        <f t="shared" si="12"/>
        <v>0.3</v>
      </c>
      <c r="O65" s="59">
        <f t="shared" si="11"/>
        <v>0.5454545454545455</v>
      </c>
      <c r="P65" s="27"/>
    </row>
    <row r="66" spans="2:16" ht="15.75" customHeight="1">
      <c r="B66" s="60" t="s">
        <v>195</v>
      </c>
      <c r="C66" s="94">
        <v>0</v>
      </c>
      <c r="D66" s="94">
        <v>0</v>
      </c>
      <c r="E66" s="94">
        <v>0</v>
      </c>
      <c r="F66" s="122">
        <v>0</v>
      </c>
      <c r="G66" s="122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101">
        <f t="shared" si="10"/>
        <v>0</v>
      </c>
      <c r="N66" s="101">
        <f t="shared" si="12"/>
        <v>0</v>
      </c>
      <c r="O66" s="201">
        <f t="shared" si="11"/>
        <v>0</v>
      </c>
      <c r="P66" s="27"/>
    </row>
    <row r="67" spans="2:16" ht="15.75" customHeight="1">
      <c r="B67" s="60" t="s">
        <v>196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1</v>
      </c>
      <c r="L67" s="94">
        <v>0</v>
      </c>
      <c r="M67" s="101">
        <f t="shared" si="10"/>
        <v>1</v>
      </c>
      <c r="N67" s="101">
        <f t="shared" si="12"/>
        <v>0.1</v>
      </c>
      <c r="O67" s="59">
        <f t="shared" si="11"/>
        <v>0.18181818181818182</v>
      </c>
      <c r="P67" s="27"/>
    </row>
    <row r="68" spans="2:16" ht="15.75" customHeight="1">
      <c r="B68" s="60" t="s">
        <v>197</v>
      </c>
      <c r="C68" s="94">
        <v>4</v>
      </c>
      <c r="D68" s="94">
        <v>6</v>
      </c>
      <c r="E68" s="94">
        <v>5</v>
      </c>
      <c r="F68" s="122">
        <v>5</v>
      </c>
      <c r="G68" s="122">
        <v>6</v>
      </c>
      <c r="H68" s="94">
        <v>3</v>
      </c>
      <c r="I68" s="94">
        <v>5</v>
      </c>
      <c r="J68" s="94">
        <v>3</v>
      </c>
      <c r="K68" s="94">
        <v>3</v>
      </c>
      <c r="L68" s="94">
        <v>6</v>
      </c>
      <c r="M68" s="101">
        <f t="shared" si="10"/>
        <v>46</v>
      </c>
      <c r="N68" s="101">
        <f t="shared" si="12"/>
        <v>4.6</v>
      </c>
      <c r="O68" s="201">
        <f t="shared" si="11"/>
        <v>8.363636363636363</v>
      </c>
      <c r="P68" s="27"/>
    </row>
    <row r="69" spans="2:16" ht="15.75" customHeight="1">
      <c r="B69" s="60" t="s">
        <v>177</v>
      </c>
      <c r="C69" s="94">
        <v>0</v>
      </c>
      <c r="D69" s="94">
        <v>3</v>
      </c>
      <c r="E69" s="94">
        <v>1</v>
      </c>
      <c r="F69" s="94">
        <v>5</v>
      </c>
      <c r="G69" s="94">
        <v>1</v>
      </c>
      <c r="H69" s="94">
        <v>0</v>
      </c>
      <c r="I69" s="94">
        <v>0</v>
      </c>
      <c r="J69" s="94">
        <v>0</v>
      </c>
      <c r="K69" s="94">
        <v>0</v>
      </c>
      <c r="L69" s="94">
        <v>1</v>
      </c>
      <c r="M69" s="101">
        <f t="shared" si="10"/>
        <v>11</v>
      </c>
      <c r="N69" s="101">
        <f t="shared" si="12"/>
        <v>1.1</v>
      </c>
      <c r="O69" s="59">
        <f t="shared" si="11"/>
        <v>2</v>
      </c>
      <c r="P69" s="27"/>
    </row>
    <row r="70" spans="2:16" ht="15.75" customHeight="1" thickBot="1">
      <c r="B70" s="60" t="s">
        <v>77</v>
      </c>
      <c r="C70" s="94">
        <v>9</v>
      </c>
      <c r="D70" s="94">
        <v>13</v>
      </c>
      <c r="E70" s="94">
        <v>21</v>
      </c>
      <c r="F70" s="94">
        <v>17</v>
      </c>
      <c r="G70" s="94">
        <v>14</v>
      </c>
      <c r="H70" s="153">
        <v>15</v>
      </c>
      <c r="I70" s="153">
        <v>14</v>
      </c>
      <c r="J70" s="153">
        <v>8</v>
      </c>
      <c r="K70" s="153">
        <v>8</v>
      </c>
      <c r="L70" s="153">
        <v>9</v>
      </c>
      <c r="M70" s="95">
        <f t="shared" si="10"/>
        <v>128</v>
      </c>
      <c r="N70" s="95">
        <f t="shared" si="12"/>
        <v>12.8</v>
      </c>
      <c r="O70" s="201">
        <f t="shared" si="11"/>
        <v>23.272727272727273</v>
      </c>
      <c r="P70" s="27"/>
    </row>
    <row r="71" spans="2:16" ht="15.75" customHeight="1" thickBot="1">
      <c r="B71" s="61" t="s">
        <v>175</v>
      </c>
      <c r="C71" s="99">
        <f aca="true" t="shared" si="13" ref="C71:L71">SUM(C60:C70)</f>
        <v>44</v>
      </c>
      <c r="D71" s="151">
        <f t="shared" si="13"/>
        <v>59</v>
      </c>
      <c r="E71" s="100">
        <f t="shared" si="13"/>
        <v>57</v>
      </c>
      <c r="F71" s="100">
        <f t="shared" si="13"/>
        <v>67</v>
      </c>
      <c r="G71" s="100">
        <f t="shared" si="13"/>
        <v>57</v>
      </c>
      <c r="H71" s="100">
        <f t="shared" si="13"/>
        <v>61</v>
      </c>
      <c r="I71" s="100">
        <f t="shared" si="13"/>
        <v>55</v>
      </c>
      <c r="J71" s="100">
        <f t="shared" si="13"/>
        <v>43</v>
      </c>
      <c r="K71" s="100">
        <f t="shared" si="13"/>
        <v>53</v>
      </c>
      <c r="L71" s="100">
        <f t="shared" si="13"/>
        <v>54</v>
      </c>
      <c r="M71" s="100">
        <f t="shared" si="10"/>
        <v>550</v>
      </c>
      <c r="N71" s="100">
        <f t="shared" si="12"/>
        <v>55</v>
      </c>
      <c r="O71" s="62">
        <f t="shared" si="11"/>
        <v>100</v>
      </c>
      <c r="P71" s="27"/>
    </row>
    <row r="72" spans="2:16" ht="15.75" customHeight="1" thickBot="1" thickTop="1">
      <c r="B72" s="176" t="s">
        <v>349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8"/>
      <c r="P72" s="27"/>
    </row>
    <row r="73" spans="2:15" ht="15.75" customHeight="1" thickBot="1" thickTop="1">
      <c r="B73" s="49"/>
      <c r="C73" s="50" t="str">
        <f>$C$7</f>
        <v>Frederick County Pedestrian On Foot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2"/>
    </row>
    <row r="74" spans="2:15" ht="15.75" customHeight="1" thickBot="1">
      <c r="B74" s="53" t="s">
        <v>367</v>
      </c>
      <c r="C74" s="54">
        <f aca="true" t="shared" si="14" ref="C74:L74">C$8</f>
        <v>1994</v>
      </c>
      <c r="D74" s="55">
        <f t="shared" si="14"/>
        <v>1995</v>
      </c>
      <c r="E74" s="55">
        <f t="shared" si="14"/>
        <v>1996</v>
      </c>
      <c r="F74" s="55">
        <f t="shared" si="14"/>
        <v>1997</v>
      </c>
      <c r="G74" s="55">
        <f t="shared" si="14"/>
        <v>1998</v>
      </c>
      <c r="H74" s="55">
        <f t="shared" si="14"/>
        <v>1999</v>
      </c>
      <c r="I74" s="55">
        <f t="shared" si="14"/>
        <v>2000</v>
      </c>
      <c r="J74" s="55">
        <f t="shared" si="14"/>
        <v>2001</v>
      </c>
      <c r="K74" s="55">
        <f t="shared" si="14"/>
        <v>2002</v>
      </c>
      <c r="L74" s="55">
        <f t="shared" si="14"/>
        <v>2003</v>
      </c>
      <c r="M74" s="55" t="s">
        <v>5</v>
      </c>
      <c r="N74" s="56" t="s">
        <v>6</v>
      </c>
      <c r="O74" s="57" t="s">
        <v>7</v>
      </c>
    </row>
    <row r="75" spans="2:15" ht="15.75" customHeight="1">
      <c r="B75" s="60" t="s">
        <v>281</v>
      </c>
      <c r="C75" s="94">
        <v>0</v>
      </c>
      <c r="D75" s="94">
        <v>2</v>
      </c>
      <c r="E75" s="94">
        <v>0</v>
      </c>
      <c r="F75" s="146">
        <v>5</v>
      </c>
      <c r="G75" s="146">
        <v>4</v>
      </c>
      <c r="H75" s="199">
        <v>0</v>
      </c>
      <c r="I75" s="199">
        <v>1</v>
      </c>
      <c r="J75" s="199">
        <v>0</v>
      </c>
      <c r="K75" s="223">
        <v>1</v>
      </c>
      <c r="L75" s="223">
        <v>1</v>
      </c>
      <c r="M75" s="101">
        <f aca="true" t="shared" si="15" ref="M75:M81">SUM(C75:L75)</f>
        <v>14</v>
      </c>
      <c r="N75" s="101">
        <f>M75/10</f>
        <v>1.4</v>
      </c>
      <c r="O75" s="202">
        <f>M75/M$81*100</f>
        <v>2.5454545454545454</v>
      </c>
    </row>
    <row r="76" spans="2:15" ht="15.75" customHeight="1">
      <c r="B76" s="60" t="s">
        <v>282</v>
      </c>
      <c r="C76" s="94">
        <v>36</v>
      </c>
      <c r="D76" s="94">
        <v>44</v>
      </c>
      <c r="E76" s="94">
        <v>38</v>
      </c>
      <c r="F76" s="122">
        <v>49</v>
      </c>
      <c r="G76" s="122">
        <v>44</v>
      </c>
      <c r="H76" s="94">
        <v>45</v>
      </c>
      <c r="I76" s="94">
        <v>42</v>
      </c>
      <c r="J76" s="94">
        <v>38</v>
      </c>
      <c r="K76" s="94">
        <v>42</v>
      </c>
      <c r="L76" s="94">
        <v>45</v>
      </c>
      <c r="M76" s="101">
        <f t="shared" si="15"/>
        <v>423</v>
      </c>
      <c r="N76" s="101">
        <f aca="true" t="shared" si="16" ref="N76:N81">M76/10</f>
        <v>42.3</v>
      </c>
      <c r="O76" s="202">
        <f aca="true" t="shared" si="17" ref="O76:O81">M76/M$81*100</f>
        <v>76.9090909090909</v>
      </c>
    </row>
    <row r="77" spans="2:15" ht="15.75" customHeight="1">
      <c r="B77" s="60" t="s">
        <v>283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1</v>
      </c>
      <c r="L77" s="94">
        <v>1</v>
      </c>
      <c r="M77" s="101">
        <f t="shared" si="15"/>
        <v>2</v>
      </c>
      <c r="N77" s="101">
        <f t="shared" si="16"/>
        <v>0.2</v>
      </c>
      <c r="O77" s="202">
        <f t="shared" si="17"/>
        <v>0.36363636363636365</v>
      </c>
    </row>
    <row r="78" spans="2:15" ht="15.75" customHeight="1">
      <c r="B78" s="58" t="s">
        <v>284</v>
      </c>
      <c r="C78" s="94">
        <v>0</v>
      </c>
      <c r="D78" s="94">
        <v>0</v>
      </c>
      <c r="E78" s="94">
        <v>0</v>
      </c>
      <c r="F78" s="122">
        <v>0</v>
      </c>
      <c r="G78" s="122">
        <v>0</v>
      </c>
      <c r="H78" s="94">
        <v>2</v>
      </c>
      <c r="I78" s="94">
        <v>0</v>
      </c>
      <c r="J78" s="94">
        <v>0</v>
      </c>
      <c r="K78" s="94">
        <v>0</v>
      </c>
      <c r="L78" s="94">
        <v>0</v>
      </c>
      <c r="M78" s="101">
        <f t="shared" si="15"/>
        <v>2</v>
      </c>
      <c r="N78" s="101">
        <f t="shared" si="16"/>
        <v>0.2</v>
      </c>
      <c r="O78" s="202">
        <f t="shared" si="17"/>
        <v>0.36363636363636365</v>
      </c>
    </row>
    <row r="79" spans="2:15" ht="15.75" customHeight="1">
      <c r="B79" s="60" t="s">
        <v>285</v>
      </c>
      <c r="C79" s="94">
        <v>0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101">
        <f t="shared" si="15"/>
        <v>0</v>
      </c>
      <c r="N79" s="101">
        <f t="shared" si="16"/>
        <v>0</v>
      </c>
      <c r="O79" s="202">
        <f t="shared" si="17"/>
        <v>0</v>
      </c>
    </row>
    <row r="80" spans="2:15" ht="15.75" customHeight="1" thickBot="1">
      <c r="B80" s="60" t="s">
        <v>77</v>
      </c>
      <c r="C80" s="94">
        <v>8</v>
      </c>
      <c r="D80" s="94">
        <v>13</v>
      </c>
      <c r="E80" s="94">
        <v>19</v>
      </c>
      <c r="F80" s="122">
        <v>13</v>
      </c>
      <c r="G80" s="122">
        <v>9</v>
      </c>
      <c r="H80" s="153">
        <v>14</v>
      </c>
      <c r="I80" s="153">
        <v>12</v>
      </c>
      <c r="J80" s="153">
        <v>5</v>
      </c>
      <c r="K80" s="153">
        <v>9</v>
      </c>
      <c r="L80" s="153">
        <v>7</v>
      </c>
      <c r="M80" s="95">
        <f t="shared" si="15"/>
        <v>109</v>
      </c>
      <c r="N80" s="95">
        <f t="shared" si="16"/>
        <v>10.9</v>
      </c>
      <c r="O80" s="201">
        <f t="shared" si="17"/>
        <v>19.818181818181817</v>
      </c>
    </row>
    <row r="81" spans="2:15" ht="15.75" customHeight="1" thickBot="1">
      <c r="B81" s="61" t="s">
        <v>175</v>
      </c>
      <c r="C81" s="99">
        <f aca="true" t="shared" si="18" ref="C81:L81">SUM(C75:C80)</f>
        <v>44</v>
      </c>
      <c r="D81" s="100">
        <f t="shared" si="18"/>
        <v>59</v>
      </c>
      <c r="E81" s="99">
        <f t="shared" si="18"/>
        <v>57</v>
      </c>
      <c r="F81" s="100">
        <f t="shared" si="18"/>
        <v>67</v>
      </c>
      <c r="G81" s="100">
        <f t="shared" si="18"/>
        <v>57</v>
      </c>
      <c r="H81" s="100">
        <f t="shared" si="18"/>
        <v>61</v>
      </c>
      <c r="I81" s="100">
        <f t="shared" si="18"/>
        <v>55</v>
      </c>
      <c r="J81" s="100">
        <f t="shared" si="18"/>
        <v>43</v>
      </c>
      <c r="K81" s="100">
        <f t="shared" si="18"/>
        <v>53</v>
      </c>
      <c r="L81" s="100">
        <f t="shared" si="18"/>
        <v>54</v>
      </c>
      <c r="M81" s="100">
        <f t="shared" si="15"/>
        <v>550</v>
      </c>
      <c r="N81" s="100">
        <f t="shared" si="16"/>
        <v>55</v>
      </c>
      <c r="O81" s="62">
        <f t="shared" si="17"/>
        <v>100</v>
      </c>
    </row>
    <row r="82" spans="2:15" ht="15.75" thickTop="1">
      <c r="B82" s="176" t="s">
        <v>349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8"/>
    </row>
    <row r="83" spans="2:15" ht="12.75">
      <c r="B83" s="134" t="s">
        <v>198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6"/>
      <c r="O83" s="35"/>
    </row>
  </sheetData>
  <printOptions horizontalCentered="1"/>
  <pageMargins left="0" right="0" top="0" bottom="0" header="0" footer="0"/>
  <pageSetup fitToHeight="1" fitToWidth="1" horizontalDpi="360" verticalDpi="36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="75" zoomScaleNormal="75" workbookViewId="0" topLeftCell="A1">
      <selection activeCell="N5" sqref="N5"/>
    </sheetView>
  </sheetViews>
  <sheetFormatPr defaultColWidth="9.140625" defaultRowHeight="12.75"/>
  <cols>
    <col min="1" max="1" width="0.5625" style="0" customWidth="1"/>
    <col min="2" max="2" width="39.7109375" style="0" customWidth="1"/>
  </cols>
  <sheetData>
    <row r="1" spans="2:14" ht="12.75">
      <c r="B1" s="1" t="s">
        <v>0</v>
      </c>
      <c r="N1" s="16"/>
    </row>
    <row r="2" spans="2:14" ht="12.75">
      <c r="B2" s="1" t="s">
        <v>1</v>
      </c>
      <c r="N2" s="140" t="s">
        <v>412</v>
      </c>
    </row>
    <row r="3" spans="2:14" ht="12.75">
      <c r="B3" s="1" t="s">
        <v>2</v>
      </c>
      <c r="N3" s="16"/>
    </row>
    <row r="4" spans="2:14" ht="12.75">
      <c r="B4" s="1"/>
      <c r="N4" s="16"/>
    </row>
    <row r="5" spans="2:15" ht="18.75">
      <c r="B5" s="9" t="str">
        <f>acc1!B5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67" t="s">
        <v>370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7"/>
      <c r="O6" s="9"/>
    </row>
    <row r="7" spans="2:15" ht="19.5" customHeight="1" thickBot="1" thickTop="1">
      <c r="B7" s="49"/>
      <c r="C7" s="50" t="str">
        <f>acc1!C$7</f>
        <v>Frederick 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</row>
    <row r="8" spans="2:15" ht="19.5" customHeight="1" thickBot="1">
      <c r="B8" s="53" t="s">
        <v>199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</row>
    <row r="9" spans="2:15" ht="19.5" customHeight="1">
      <c r="B9" s="60" t="s">
        <v>200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7">
        <f>SUM(C9:L9)</f>
        <v>0</v>
      </c>
      <c r="N9" s="98">
        <f>M9/10</f>
        <v>0</v>
      </c>
      <c r="O9" s="59">
        <f aca="true" t="shared" si="0" ref="O9:O24">M9/M$33*100</f>
        <v>0</v>
      </c>
    </row>
    <row r="10" spans="2:15" ht="19.5" customHeight="1">
      <c r="B10" s="60" t="s">
        <v>201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2</v>
      </c>
      <c r="I10" s="94">
        <v>0</v>
      </c>
      <c r="J10" s="94">
        <v>0</v>
      </c>
      <c r="K10" s="94">
        <v>1</v>
      </c>
      <c r="L10" s="94">
        <v>1</v>
      </c>
      <c r="M10" s="97">
        <f aca="true" t="shared" si="1" ref="M10:M33">SUM(C10:L10)</f>
        <v>4</v>
      </c>
      <c r="N10" s="98">
        <f aca="true" t="shared" si="2" ref="N10:N33">M10/10</f>
        <v>0.4</v>
      </c>
      <c r="O10" s="59">
        <f t="shared" si="0"/>
        <v>0.7272727272727273</v>
      </c>
    </row>
    <row r="11" spans="2:15" ht="19.5" customHeight="1">
      <c r="B11" s="60" t="s">
        <v>202</v>
      </c>
      <c r="C11" s="94">
        <v>29</v>
      </c>
      <c r="D11" s="94">
        <v>39</v>
      </c>
      <c r="E11" s="94">
        <v>39</v>
      </c>
      <c r="F11" s="94">
        <v>43</v>
      </c>
      <c r="G11" s="94">
        <v>39</v>
      </c>
      <c r="H11" s="94">
        <v>38</v>
      </c>
      <c r="I11" s="94">
        <v>26</v>
      </c>
      <c r="J11" s="94">
        <v>23</v>
      </c>
      <c r="K11" s="94">
        <v>31</v>
      </c>
      <c r="L11" s="94">
        <v>27</v>
      </c>
      <c r="M11" s="97">
        <f t="shared" si="1"/>
        <v>334</v>
      </c>
      <c r="N11" s="98">
        <f t="shared" si="2"/>
        <v>33.4</v>
      </c>
      <c r="O11" s="59">
        <f t="shared" si="0"/>
        <v>60.72727272727273</v>
      </c>
    </row>
    <row r="12" spans="2:15" ht="19.5" customHeight="1">
      <c r="B12" s="60" t="s">
        <v>203</v>
      </c>
      <c r="C12" s="94">
        <v>2</v>
      </c>
      <c r="D12" s="94">
        <v>2</v>
      </c>
      <c r="E12" s="94">
        <v>1</v>
      </c>
      <c r="F12" s="94">
        <v>3</v>
      </c>
      <c r="G12" s="94">
        <v>0</v>
      </c>
      <c r="H12" s="94">
        <v>1</v>
      </c>
      <c r="I12" s="94">
        <v>2</v>
      </c>
      <c r="J12" s="94">
        <v>1</v>
      </c>
      <c r="K12" s="94">
        <v>0</v>
      </c>
      <c r="L12" s="94">
        <v>1</v>
      </c>
      <c r="M12" s="97">
        <f t="shared" si="1"/>
        <v>13</v>
      </c>
      <c r="N12" s="98">
        <f t="shared" si="2"/>
        <v>1.3</v>
      </c>
      <c r="O12" s="59">
        <f t="shared" si="0"/>
        <v>2.3636363636363638</v>
      </c>
    </row>
    <row r="13" spans="2:15" ht="19.5" customHeight="1">
      <c r="B13" s="60" t="s">
        <v>204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7">
        <f t="shared" si="1"/>
        <v>0</v>
      </c>
      <c r="N13" s="98">
        <f t="shared" si="2"/>
        <v>0</v>
      </c>
      <c r="O13" s="59">
        <f t="shared" si="0"/>
        <v>0</v>
      </c>
    </row>
    <row r="14" spans="2:15" ht="19.5" customHeight="1">
      <c r="B14" s="58" t="s">
        <v>205</v>
      </c>
      <c r="C14" s="94">
        <v>1</v>
      </c>
      <c r="D14" s="94">
        <v>0</v>
      </c>
      <c r="E14" s="94">
        <v>1</v>
      </c>
      <c r="F14" s="94">
        <v>0</v>
      </c>
      <c r="G14" s="94">
        <v>0</v>
      </c>
      <c r="H14" s="94">
        <v>1</v>
      </c>
      <c r="I14" s="94">
        <v>0</v>
      </c>
      <c r="J14" s="94">
        <v>1</v>
      </c>
      <c r="K14" s="94">
        <v>0</v>
      </c>
      <c r="L14" s="94">
        <v>0</v>
      </c>
      <c r="M14" s="97">
        <f t="shared" si="1"/>
        <v>4</v>
      </c>
      <c r="N14" s="98">
        <f t="shared" si="2"/>
        <v>0.4</v>
      </c>
      <c r="O14" s="59">
        <f t="shared" si="0"/>
        <v>0.7272727272727273</v>
      </c>
    </row>
    <row r="15" spans="2:15" ht="19.5" customHeight="1">
      <c r="B15" s="60" t="s">
        <v>206</v>
      </c>
      <c r="C15" s="94">
        <v>0</v>
      </c>
      <c r="D15" s="94">
        <v>1</v>
      </c>
      <c r="E15" s="94">
        <v>1</v>
      </c>
      <c r="F15" s="94">
        <v>0</v>
      </c>
      <c r="G15" s="94">
        <v>1</v>
      </c>
      <c r="H15" s="94">
        <v>0</v>
      </c>
      <c r="I15" s="94">
        <v>1</v>
      </c>
      <c r="J15" s="94">
        <v>0</v>
      </c>
      <c r="K15" s="94">
        <v>0</v>
      </c>
      <c r="L15" s="94">
        <v>0</v>
      </c>
      <c r="M15" s="97">
        <f t="shared" si="1"/>
        <v>4</v>
      </c>
      <c r="N15" s="98">
        <f t="shared" si="2"/>
        <v>0.4</v>
      </c>
      <c r="O15" s="59">
        <f t="shared" si="0"/>
        <v>0.7272727272727273</v>
      </c>
    </row>
    <row r="16" spans="2:15" ht="19.5" customHeight="1">
      <c r="B16" s="60" t="s">
        <v>207</v>
      </c>
      <c r="C16" s="94">
        <v>0</v>
      </c>
      <c r="D16" s="94">
        <v>1</v>
      </c>
      <c r="E16" s="94">
        <v>1</v>
      </c>
      <c r="F16" s="94">
        <v>0</v>
      </c>
      <c r="G16" s="94">
        <v>0</v>
      </c>
      <c r="H16" s="94">
        <v>2</v>
      </c>
      <c r="I16" s="94">
        <v>0</v>
      </c>
      <c r="J16" s="94">
        <v>1</v>
      </c>
      <c r="K16" s="94">
        <v>0</v>
      </c>
      <c r="L16" s="94">
        <v>0</v>
      </c>
      <c r="M16" s="97">
        <f t="shared" si="1"/>
        <v>5</v>
      </c>
      <c r="N16" s="98">
        <f t="shared" si="2"/>
        <v>0.5</v>
      </c>
      <c r="O16" s="59">
        <f t="shared" si="0"/>
        <v>0.9090909090909091</v>
      </c>
    </row>
    <row r="17" spans="2:15" ht="19.5" customHeight="1">
      <c r="B17" s="60" t="s">
        <v>208</v>
      </c>
      <c r="C17" s="94">
        <v>1</v>
      </c>
      <c r="D17" s="94">
        <v>2</v>
      </c>
      <c r="E17" s="94">
        <v>5</v>
      </c>
      <c r="F17" s="94">
        <v>1</v>
      </c>
      <c r="G17" s="94">
        <v>5</v>
      </c>
      <c r="H17" s="94">
        <v>4</v>
      </c>
      <c r="I17" s="94">
        <v>6</v>
      </c>
      <c r="J17" s="94">
        <v>7</v>
      </c>
      <c r="K17" s="94">
        <v>6</v>
      </c>
      <c r="L17" s="94">
        <v>7</v>
      </c>
      <c r="M17" s="97">
        <f t="shared" si="1"/>
        <v>44</v>
      </c>
      <c r="N17" s="98">
        <f t="shared" si="2"/>
        <v>4.4</v>
      </c>
      <c r="O17" s="59">
        <f t="shared" si="0"/>
        <v>8</v>
      </c>
    </row>
    <row r="18" spans="2:15" ht="19.5" customHeight="1">
      <c r="B18" s="60" t="s">
        <v>209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7">
        <f t="shared" si="1"/>
        <v>0</v>
      </c>
      <c r="N18" s="98">
        <f t="shared" si="2"/>
        <v>0</v>
      </c>
      <c r="O18" s="59">
        <f t="shared" si="0"/>
        <v>0</v>
      </c>
    </row>
    <row r="19" spans="2:15" ht="19.5" customHeight="1">
      <c r="B19" s="60" t="s">
        <v>210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1</v>
      </c>
      <c r="M19" s="97">
        <f t="shared" si="1"/>
        <v>1</v>
      </c>
      <c r="N19" s="98">
        <f t="shared" si="2"/>
        <v>0.1</v>
      </c>
      <c r="O19" s="59">
        <f t="shared" si="0"/>
        <v>0.18181818181818182</v>
      </c>
    </row>
    <row r="20" spans="2:15" ht="19.5" customHeight="1">
      <c r="B20" s="60" t="s">
        <v>211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7">
        <f t="shared" si="1"/>
        <v>0</v>
      </c>
      <c r="N20" s="98">
        <f t="shared" si="2"/>
        <v>0</v>
      </c>
      <c r="O20" s="59">
        <f t="shared" si="0"/>
        <v>0</v>
      </c>
    </row>
    <row r="21" spans="2:15" ht="19.5" customHeight="1">
      <c r="B21" s="58" t="s">
        <v>212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1</v>
      </c>
      <c r="L21" s="94">
        <v>0</v>
      </c>
      <c r="M21" s="97">
        <f t="shared" si="1"/>
        <v>1</v>
      </c>
      <c r="N21" s="98">
        <f t="shared" si="2"/>
        <v>0.1</v>
      </c>
      <c r="O21" s="59">
        <f t="shared" si="0"/>
        <v>0.18181818181818182</v>
      </c>
    </row>
    <row r="22" spans="2:15" ht="19.5" customHeight="1">
      <c r="B22" s="60" t="s">
        <v>213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7">
        <f t="shared" si="1"/>
        <v>0</v>
      </c>
      <c r="N22" s="98">
        <f t="shared" si="2"/>
        <v>0</v>
      </c>
      <c r="O22" s="59">
        <f t="shared" si="0"/>
        <v>0</v>
      </c>
    </row>
    <row r="23" spans="2:15" ht="19.5" customHeight="1">
      <c r="B23" s="60" t="s">
        <v>214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7">
        <f t="shared" si="1"/>
        <v>0</v>
      </c>
      <c r="N23" s="98">
        <f t="shared" si="2"/>
        <v>0</v>
      </c>
      <c r="O23" s="59">
        <f t="shared" si="0"/>
        <v>0</v>
      </c>
    </row>
    <row r="24" spans="2:15" ht="19.5" customHeight="1">
      <c r="B24" s="60" t="s">
        <v>215</v>
      </c>
      <c r="C24" s="94">
        <v>0</v>
      </c>
      <c r="D24" s="94">
        <v>1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1</v>
      </c>
      <c r="M24" s="97">
        <f t="shared" si="1"/>
        <v>2</v>
      </c>
      <c r="N24" s="98">
        <f t="shared" si="2"/>
        <v>0.2</v>
      </c>
      <c r="O24" s="59">
        <f t="shared" si="0"/>
        <v>0.36363636363636365</v>
      </c>
    </row>
    <row r="25" spans="2:15" ht="19.5" customHeight="1">
      <c r="B25" s="60" t="s">
        <v>216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7">
        <f t="shared" si="1"/>
        <v>0</v>
      </c>
      <c r="N25" s="98">
        <f t="shared" si="2"/>
        <v>0</v>
      </c>
      <c r="O25" s="59">
        <f aca="true" t="shared" si="3" ref="O25:O33">M25/M$33*100</f>
        <v>0</v>
      </c>
    </row>
    <row r="26" spans="2:15" ht="19.5" customHeight="1">
      <c r="B26" s="60" t="s">
        <v>217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7">
        <f t="shared" si="1"/>
        <v>0</v>
      </c>
      <c r="N26" s="98">
        <f t="shared" si="2"/>
        <v>0</v>
      </c>
      <c r="O26" s="59">
        <f t="shared" si="3"/>
        <v>0</v>
      </c>
    </row>
    <row r="27" spans="2:15" ht="19.5" customHeight="1">
      <c r="B27" s="60" t="s">
        <v>218</v>
      </c>
      <c r="C27" s="94">
        <v>1</v>
      </c>
      <c r="D27" s="94">
        <v>1</v>
      </c>
      <c r="E27" s="94">
        <v>0</v>
      </c>
      <c r="F27" s="94">
        <v>0</v>
      </c>
      <c r="G27" s="94">
        <v>0</v>
      </c>
      <c r="H27" s="94">
        <v>0</v>
      </c>
      <c r="I27" s="94">
        <v>2</v>
      </c>
      <c r="J27" s="94">
        <v>1</v>
      </c>
      <c r="K27" s="94">
        <v>2</v>
      </c>
      <c r="L27" s="94">
        <v>0</v>
      </c>
      <c r="M27" s="97">
        <f t="shared" si="1"/>
        <v>7</v>
      </c>
      <c r="N27" s="98">
        <f t="shared" si="2"/>
        <v>0.7</v>
      </c>
      <c r="O27" s="59">
        <f t="shared" si="3"/>
        <v>1.2727272727272727</v>
      </c>
    </row>
    <row r="28" spans="2:15" ht="19.5" customHeight="1">
      <c r="B28" s="58" t="s">
        <v>219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7">
        <f t="shared" si="1"/>
        <v>0</v>
      </c>
      <c r="N28" s="98">
        <f t="shared" si="2"/>
        <v>0</v>
      </c>
      <c r="O28" s="59">
        <f t="shared" si="3"/>
        <v>0</v>
      </c>
    </row>
    <row r="29" spans="2:15" ht="19.5" customHeight="1">
      <c r="B29" s="58" t="s">
        <v>220</v>
      </c>
      <c r="C29" s="94">
        <v>5</v>
      </c>
      <c r="D29" s="94">
        <v>9</v>
      </c>
      <c r="E29" s="94">
        <v>6</v>
      </c>
      <c r="F29" s="94">
        <v>13</v>
      </c>
      <c r="G29" s="94">
        <v>6</v>
      </c>
      <c r="H29" s="94">
        <v>10</v>
      </c>
      <c r="I29" s="94">
        <v>11</v>
      </c>
      <c r="J29" s="94">
        <v>2</v>
      </c>
      <c r="K29" s="94">
        <v>10</v>
      </c>
      <c r="L29" s="94">
        <v>6</v>
      </c>
      <c r="M29" s="97">
        <f t="shared" si="1"/>
        <v>78</v>
      </c>
      <c r="N29" s="98">
        <f t="shared" si="2"/>
        <v>7.8</v>
      </c>
      <c r="O29" s="59">
        <f t="shared" si="3"/>
        <v>14.181818181818182</v>
      </c>
    </row>
    <row r="30" spans="2:15" ht="19.5" customHeight="1">
      <c r="B30" s="58" t="s">
        <v>221</v>
      </c>
      <c r="C30" s="94">
        <v>3</v>
      </c>
      <c r="D30" s="94">
        <v>1</v>
      </c>
      <c r="E30" s="94">
        <v>3</v>
      </c>
      <c r="F30" s="94">
        <v>5</v>
      </c>
      <c r="G30" s="94">
        <v>5</v>
      </c>
      <c r="H30" s="94">
        <v>3</v>
      </c>
      <c r="I30" s="94">
        <v>5</v>
      </c>
      <c r="J30" s="94">
        <v>6</v>
      </c>
      <c r="K30" s="94">
        <v>2</v>
      </c>
      <c r="L30" s="94">
        <v>10</v>
      </c>
      <c r="M30" s="97">
        <f t="shared" si="1"/>
        <v>43</v>
      </c>
      <c r="N30" s="98">
        <f t="shared" si="2"/>
        <v>4.3</v>
      </c>
      <c r="O30" s="59">
        <f t="shared" si="3"/>
        <v>7.818181818181818</v>
      </c>
    </row>
    <row r="31" spans="2:15" ht="19.5" customHeight="1">
      <c r="B31" s="58" t="s">
        <v>222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7">
        <f t="shared" si="1"/>
        <v>0</v>
      </c>
      <c r="N31" s="98">
        <f t="shared" si="2"/>
        <v>0</v>
      </c>
      <c r="O31" s="59">
        <f t="shared" si="3"/>
        <v>0</v>
      </c>
    </row>
    <row r="32" spans="2:15" ht="19.5" customHeight="1" thickBot="1">
      <c r="B32" s="60" t="s">
        <v>91</v>
      </c>
      <c r="C32" s="94">
        <v>2</v>
      </c>
      <c r="D32" s="94">
        <v>2</v>
      </c>
      <c r="E32" s="94">
        <v>0</v>
      </c>
      <c r="F32" s="94">
        <v>2</v>
      </c>
      <c r="G32" s="94">
        <v>1</v>
      </c>
      <c r="H32" s="153">
        <v>0</v>
      </c>
      <c r="I32" s="153">
        <v>2</v>
      </c>
      <c r="J32" s="153">
        <v>1</v>
      </c>
      <c r="K32" s="153">
        <v>0</v>
      </c>
      <c r="L32" s="153">
        <v>0</v>
      </c>
      <c r="M32" s="152">
        <f t="shared" si="1"/>
        <v>10</v>
      </c>
      <c r="N32" s="217">
        <f t="shared" si="2"/>
        <v>1</v>
      </c>
      <c r="O32" s="59">
        <f t="shared" si="3"/>
        <v>1.8181818181818181</v>
      </c>
    </row>
    <row r="33" spans="2:15" ht="19.5" customHeight="1" thickBot="1">
      <c r="B33" s="61" t="s">
        <v>223</v>
      </c>
      <c r="C33" s="99">
        <f aca="true" t="shared" si="4" ref="C33:L33">SUM(C9:C32)</f>
        <v>44</v>
      </c>
      <c r="D33" s="100">
        <f t="shared" si="4"/>
        <v>59</v>
      </c>
      <c r="E33" s="100">
        <f t="shared" si="4"/>
        <v>57</v>
      </c>
      <c r="F33" s="100">
        <f t="shared" si="4"/>
        <v>67</v>
      </c>
      <c r="G33" s="100">
        <f t="shared" si="4"/>
        <v>57</v>
      </c>
      <c r="H33" s="100">
        <f t="shared" si="4"/>
        <v>61</v>
      </c>
      <c r="I33" s="100">
        <f t="shared" si="4"/>
        <v>55</v>
      </c>
      <c r="J33" s="100">
        <f t="shared" si="4"/>
        <v>43</v>
      </c>
      <c r="K33" s="100">
        <f t="shared" si="4"/>
        <v>53</v>
      </c>
      <c r="L33" s="100">
        <f t="shared" si="4"/>
        <v>54</v>
      </c>
      <c r="M33" s="100">
        <f t="shared" si="1"/>
        <v>550</v>
      </c>
      <c r="N33" s="100">
        <f t="shared" si="2"/>
        <v>55</v>
      </c>
      <c r="O33" s="62">
        <f t="shared" si="3"/>
        <v>100</v>
      </c>
    </row>
    <row r="34" ht="14.25" thickBot="1" thickTop="1">
      <c r="N34" s="16"/>
    </row>
    <row r="35" spans="2:15" ht="19.5" customHeight="1" hidden="1" thickBot="1" thickTop="1">
      <c r="B35" s="49"/>
      <c r="C35" s="50" t="str">
        <f>acc1!C$7</f>
        <v>Frederick County Pedestrian On Foot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2"/>
    </row>
    <row r="36" spans="2:15" ht="19.5" customHeight="1" hidden="1" thickBot="1">
      <c r="B36" s="53" t="s">
        <v>368</v>
      </c>
      <c r="C36" s="155">
        <f>acc1!C$8</f>
        <v>1994</v>
      </c>
      <c r="D36" s="55">
        <f>acc1!D$8</f>
        <v>1995</v>
      </c>
      <c r="E36" s="55">
        <f>acc1!E$8</f>
        <v>1996</v>
      </c>
      <c r="F36" s="55">
        <f>acc1!F$8</f>
        <v>1997</v>
      </c>
      <c r="G36" s="55">
        <f>acc1!G$8</f>
        <v>1998</v>
      </c>
      <c r="H36" s="55">
        <f>acc1!H$8</f>
        <v>1999</v>
      </c>
      <c r="I36" s="55">
        <f>acc1!I$8</f>
        <v>2000</v>
      </c>
      <c r="J36" s="55">
        <f>acc1!J$8</f>
        <v>2001</v>
      </c>
      <c r="K36" s="55">
        <f>acc1!K$8</f>
        <v>2002</v>
      </c>
      <c r="L36" s="55">
        <f>acc1!L$8</f>
        <v>2003</v>
      </c>
      <c r="M36" s="55" t="s">
        <v>5</v>
      </c>
      <c r="N36" s="56" t="s">
        <v>6</v>
      </c>
      <c r="O36" s="57" t="s">
        <v>7</v>
      </c>
    </row>
    <row r="37" spans="2:15" ht="19.5" customHeight="1" hidden="1">
      <c r="B37" s="60" t="s">
        <v>89</v>
      </c>
      <c r="C37" s="94">
        <v>0</v>
      </c>
      <c r="D37" s="94">
        <v>2</v>
      </c>
      <c r="E37" s="94">
        <v>2</v>
      </c>
      <c r="F37" s="94">
        <v>1</v>
      </c>
      <c r="G37" s="94">
        <v>0</v>
      </c>
      <c r="H37" s="94">
        <v>2</v>
      </c>
      <c r="I37" s="94">
        <v>2</v>
      </c>
      <c r="J37" s="94">
        <v>0</v>
      </c>
      <c r="K37" s="94">
        <v>0</v>
      </c>
      <c r="L37" s="94">
        <v>0</v>
      </c>
      <c r="M37" s="97">
        <f>SUM(C37:L37)</f>
        <v>9</v>
      </c>
      <c r="N37" s="98">
        <f>M37/10</f>
        <v>0.9</v>
      </c>
      <c r="O37" s="59">
        <f>M37/M$39*100</f>
        <v>1.6363636363636365</v>
      </c>
    </row>
    <row r="38" spans="2:15" ht="19.5" customHeight="1" hidden="1" thickBot="1">
      <c r="B38" s="60" t="s">
        <v>90</v>
      </c>
      <c r="C38" s="94">
        <v>44</v>
      </c>
      <c r="D38" s="94">
        <v>57</v>
      </c>
      <c r="E38" s="94">
        <v>55</v>
      </c>
      <c r="F38" s="94">
        <v>66</v>
      </c>
      <c r="G38" s="94">
        <v>57</v>
      </c>
      <c r="H38" s="94">
        <v>59</v>
      </c>
      <c r="I38" s="94">
        <v>53</v>
      </c>
      <c r="J38" s="94">
        <v>43</v>
      </c>
      <c r="K38" s="153">
        <v>53</v>
      </c>
      <c r="L38" s="153">
        <v>54</v>
      </c>
      <c r="M38" s="152">
        <f>SUM(C38:L38)</f>
        <v>541</v>
      </c>
      <c r="N38" s="217">
        <f>M38/10</f>
        <v>54.1</v>
      </c>
      <c r="O38" s="59">
        <f>M38/M$39*100</f>
        <v>98.36363636363636</v>
      </c>
    </row>
    <row r="39" spans="2:15" ht="19.5" customHeight="1" hidden="1" thickBot="1">
      <c r="B39" s="61" t="s">
        <v>175</v>
      </c>
      <c r="C39" s="99">
        <f aca="true" t="shared" si="5" ref="C39:L39">SUM(C37:C38)</f>
        <v>44</v>
      </c>
      <c r="D39" s="100">
        <f t="shared" si="5"/>
        <v>59</v>
      </c>
      <c r="E39" s="100">
        <f t="shared" si="5"/>
        <v>57</v>
      </c>
      <c r="F39" s="100">
        <f t="shared" si="5"/>
        <v>67</v>
      </c>
      <c r="G39" s="100">
        <f t="shared" si="5"/>
        <v>57</v>
      </c>
      <c r="H39" s="100">
        <f t="shared" si="5"/>
        <v>61</v>
      </c>
      <c r="I39" s="100">
        <f t="shared" si="5"/>
        <v>55</v>
      </c>
      <c r="J39" s="100">
        <f t="shared" si="5"/>
        <v>43</v>
      </c>
      <c r="K39" s="100">
        <f t="shared" si="5"/>
        <v>53</v>
      </c>
      <c r="L39" s="100">
        <f t="shared" si="5"/>
        <v>54</v>
      </c>
      <c r="M39" s="100">
        <f>SUM(C39:L39)</f>
        <v>550</v>
      </c>
      <c r="N39" s="100">
        <f>M39/10</f>
        <v>55</v>
      </c>
      <c r="O39" s="62">
        <f>M39/M$39*100</f>
        <v>100</v>
      </c>
    </row>
    <row r="40" ht="14.25" hidden="1" thickBot="1" thickTop="1"/>
    <row r="41" spans="2:15" ht="19.5" customHeight="1" hidden="1" thickBot="1" thickTop="1">
      <c r="B41" s="49"/>
      <c r="C41" s="50" t="str">
        <f>acc1!C$7</f>
        <v>Frederick County Pedestrian On Foot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2"/>
    </row>
    <row r="42" spans="2:15" ht="19.5" customHeight="1" hidden="1" thickBot="1">
      <c r="B42" s="53" t="s">
        <v>371</v>
      </c>
      <c r="C42" s="54">
        <f>acc1!C$8</f>
        <v>1994</v>
      </c>
      <c r="D42" s="55">
        <f>acc1!D$8</f>
        <v>1995</v>
      </c>
      <c r="E42" s="55">
        <f>acc1!E$8</f>
        <v>1996</v>
      </c>
      <c r="F42" s="55">
        <f>acc1!F$8</f>
        <v>1997</v>
      </c>
      <c r="G42" s="55">
        <f>acc1!G$8</f>
        <v>1998</v>
      </c>
      <c r="H42" s="55">
        <f>acc1!H$8</f>
        <v>1999</v>
      </c>
      <c r="I42" s="55">
        <f>acc1!I$8</f>
        <v>2000</v>
      </c>
      <c r="J42" s="55">
        <f>acc1!J$8</f>
        <v>2001</v>
      </c>
      <c r="K42" s="55">
        <f>acc1!K$8</f>
        <v>2002</v>
      </c>
      <c r="L42" s="55">
        <f>acc1!L$8</f>
        <v>2003</v>
      </c>
      <c r="M42" s="55" t="s">
        <v>5</v>
      </c>
      <c r="N42" s="56" t="s">
        <v>6</v>
      </c>
      <c r="O42" s="57" t="s">
        <v>7</v>
      </c>
    </row>
    <row r="43" spans="2:15" ht="19.5" customHeight="1" hidden="1">
      <c r="B43" s="60" t="s">
        <v>200</v>
      </c>
      <c r="C43" s="94">
        <v>0</v>
      </c>
      <c r="D43" s="94">
        <v>0</v>
      </c>
      <c r="E43" s="94">
        <v>43</v>
      </c>
      <c r="F43" s="94">
        <v>43</v>
      </c>
      <c r="G43" s="94">
        <v>23</v>
      </c>
      <c r="H43" s="94">
        <v>22</v>
      </c>
      <c r="I43" s="94">
        <v>25</v>
      </c>
      <c r="J43" s="94">
        <v>17</v>
      </c>
      <c r="K43" s="94">
        <v>15</v>
      </c>
      <c r="L43" s="94">
        <v>17</v>
      </c>
      <c r="M43" s="97">
        <f aca="true" t="shared" si="6" ref="M43:M55">SUM(C43:L43)</f>
        <v>205</v>
      </c>
      <c r="N43" s="98">
        <f>M43/10</f>
        <v>20.5</v>
      </c>
      <c r="O43" s="59">
        <f>M43/M$55*100</f>
        <v>37.27272727272727</v>
      </c>
    </row>
    <row r="44" spans="2:15" ht="19.5" customHeight="1" hidden="1">
      <c r="B44" s="60" t="s">
        <v>372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7">
        <f t="shared" si="6"/>
        <v>0</v>
      </c>
      <c r="N44" s="98">
        <f aca="true" t="shared" si="7" ref="N44:N55">M44/10</f>
        <v>0</v>
      </c>
      <c r="O44" s="59">
        <f>M44/M$55*100</f>
        <v>0</v>
      </c>
    </row>
    <row r="45" spans="2:15" ht="19.5" customHeight="1" hidden="1">
      <c r="B45" s="60" t="s">
        <v>373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7">
        <f t="shared" si="6"/>
        <v>0</v>
      </c>
      <c r="N45" s="98">
        <f t="shared" si="7"/>
        <v>0</v>
      </c>
      <c r="O45" s="59">
        <f aca="true" t="shared" si="8" ref="O45:O54">M45/M$55*100</f>
        <v>0</v>
      </c>
    </row>
    <row r="46" spans="2:15" ht="19.5" customHeight="1" hidden="1">
      <c r="B46" s="60" t="s">
        <v>374</v>
      </c>
      <c r="C46" s="94">
        <v>0</v>
      </c>
      <c r="D46" s="94">
        <v>1</v>
      </c>
      <c r="E46" s="94">
        <v>1</v>
      </c>
      <c r="F46" s="94">
        <v>0</v>
      </c>
      <c r="G46" s="94">
        <v>0</v>
      </c>
      <c r="H46" s="94">
        <v>2</v>
      </c>
      <c r="I46" s="94">
        <v>0</v>
      </c>
      <c r="J46" s="94">
        <v>0</v>
      </c>
      <c r="K46" s="94">
        <v>0</v>
      </c>
      <c r="L46" s="94">
        <v>0</v>
      </c>
      <c r="M46" s="97">
        <f t="shared" si="6"/>
        <v>4</v>
      </c>
      <c r="N46" s="98">
        <f t="shared" si="7"/>
        <v>0.4</v>
      </c>
      <c r="O46" s="59">
        <f t="shared" si="8"/>
        <v>0.7272727272727273</v>
      </c>
    </row>
    <row r="47" spans="2:15" ht="19.5" customHeight="1" hidden="1">
      <c r="B47" s="60" t="s">
        <v>375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7">
        <f t="shared" si="6"/>
        <v>0</v>
      </c>
      <c r="N47" s="98">
        <f t="shared" si="7"/>
        <v>0</v>
      </c>
      <c r="O47" s="59">
        <f t="shared" si="8"/>
        <v>0</v>
      </c>
    </row>
    <row r="48" spans="2:15" ht="19.5" customHeight="1" hidden="1">
      <c r="B48" s="58" t="s">
        <v>376</v>
      </c>
      <c r="C48" s="94">
        <v>0</v>
      </c>
      <c r="D48" s="94">
        <v>0</v>
      </c>
      <c r="E48" s="94">
        <v>1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7">
        <f t="shared" si="6"/>
        <v>1</v>
      </c>
      <c r="N48" s="98">
        <f t="shared" si="7"/>
        <v>0.1</v>
      </c>
      <c r="O48" s="59">
        <f t="shared" si="8"/>
        <v>0.18181818181818182</v>
      </c>
    </row>
    <row r="49" spans="2:15" ht="19.5" customHeight="1" hidden="1">
      <c r="B49" s="60" t="s">
        <v>377</v>
      </c>
      <c r="C49" s="94">
        <v>0</v>
      </c>
      <c r="D49" s="94">
        <v>1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7">
        <f t="shared" si="6"/>
        <v>1</v>
      </c>
      <c r="N49" s="98">
        <f t="shared" si="7"/>
        <v>0.1</v>
      </c>
      <c r="O49" s="59">
        <f t="shared" si="8"/>
        <v>0.18181818181818182</v>
      </c>
    </row>
    <row r="50" spans="2:15" ht="19.5" customHeight="1" hidden="1">
      <c r="B50" s="60" t="s">
        <v>378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7">
        <f t="shared" si="6"/>
        <v>0</v>
      </c>
      <c r="N50" s="98">
        <f t="shared" si="7"/>
        <v>0</v>
      </c>
      <c r="O50" s="59">
        <f t="shared" si="8"/>
        <v>0</v>
      </c>
    </row>
    <row r="51" spans="2:15" ht="19.5" customHeight="1" hidden="1">
      <c r="B51" s="60" t="s">
        <v>379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7">
        <f t="shared" si="6"/>
        <v>0</v>
      </c>
      <c r="N51" s="98">
        <f t="shared" si="7"/>
        <v>0</v>
      </c>
      <c r="O51" s="59">
        <f t="shared" si="8"/>
        <v>0</v>
      </c>
    </row>
    <row r="52" spans="2:15" ht="19.5" customHeight="1" hidden="1">
      <c r="B52" s="60" t="s">
        <v>380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1</v>
      </c>
      <c r="J52" s="94">
        <v>0</v>
      </c>
      <c r="K52" s="94">
        <v>0</v>
      </c>
      <c r="L52" s="94">
        <v>0</v>
      </c>
      <c r="M52" s="97">
        <f t="shared" si="6"/>
        <v>1</v>
      </c>
      <c r="N52" s="98">
        <f t="shared" si="7"/>
        <v>0.1</v>
      </c>
      <c r="O52" s="59">
        <f t="shared" si="8"/>
        <v>0.18181818181818182</v>
      </c>
    </row>
    <row r="53" spans="2:15" ht="19.5" customHeight="1" hidden="1">
      <c r="B53" s="60" t="s">
        <v>222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7">
        <f t="shared" si="6"/>
        <v>0</v>
      </c>
      <c r="N53" s="98">
        <f t="shared" si="7"/>
        <v>0</v>
      </c>
      <c r="O53" s="59">
        <f t="shared" si="8"/>
        <v>0</v>
      </c>
    </row>
    <row r="54" spans="2:15" ht="19.5" customHeight="1" hidden="1" thickBot="1">
      <c r="B54" s="60" t="s">
        <v>91</v>
      </c>
      <c r="C54" s="94">
        <v>44</v>
      </c>
      <c r="D54" s="94">
        <v>57</v>
      </c>
      <c r="E54" s="94">
        <v>12</v>
      </c>
      <c r="F54" s="94">
        <v>24</v>
      </c>
      <c r="G54" s="94">
        <v>34</v>
      </c>
      <c r="H54" s="94">
        <v>37</v>
      </c>
      <c r="I54" s="94">
        <v>29</v>
      </c>
      <c r="J54" s="94">
        <v>26</v>
      </c>
      <c r="K54" s="153">
        <v>38</v>
      </c>
      <c r="L54" s="153">
        <v>37</v>
      </c>
      <c r="M54" s="152">
        <f t="shared" si="6"/>
        <v>338</v>
      </c>
      <c r="N54" s="217">
        <f t="shared" si="7"/>
        <v>33.8</v>
      </c>
      <c r="O54" s="59">
        <f t="shared" si="8"/>
        <v>61.45454545454545</v>
      </c>
    </row>
    <row r="55" spans="2:15" ht="19.5" customHeight="1" hidden="1" thickBot="1">
      <c r="B55" s="61" t="s">
        <v>223</v>
      </c>
      <c r="C55" s="99">
        <f aca="true" t="shared" si="9" ref="C55:L55">SUM(C43:C54)</f>
        <v>44</v>
      </c>
      <c r="D55" s="100">
        <f t="shared" si="9"/>
        <v>59</v>
      </c>
      <c r="E55" s="100">
        <f t="shared" si="9"/>
        <v>57</v>
      </c>
      <c r="F55" s="100">
        <f t="shared" si="9"/>
        <v>67</v>
      </c>
      <c r="G55" s="100">
        <f t="shared" si="9"/>
        <v>57</v>
      </c>
      <c r="H55" s="100">
        <f t="shared" si="9"/>
        <v>61</v>
      </c>
      <c r="I55" s="100">
        <f t="shared" si="9"/>
        <v>55</v>
      </c>
      <c r="J55" s="100">
        <f t="shared" si="9"/>
        <v>43</v>
      </c>
      <c r="K55" s="100">
        <f t="shared" si="9"/>
        <v>53</v>
      </c>
      <c r="L55" s="100">
        <f t="shared" si="9"/>
        <v>54</v>
      </c>
      <c r="M55" s="100">
        <f t="shared" si="6"/>
        <v>550</v>
      </c>
      <c r="N55" s="100">
        <f t="shared" si="7"/>
        <v>55</v>
      </c>
      <c r="O55" s="62">
        <f>M55/M$55*100</f>
        <v>100</v>
      </c>
    </row>
    <row r="56" ht="14.25" hidden="1" thickBot="1" thickTop="1"/>
    <row r="57" spans="2:15" ht="19.5" customHeight="1" hidden="1" thickBot="1" thickTop="1">
      <c r="B57" s="49"/>
      <c r="C57" s="50" t="str">
        <f>$C$7</f>
        <v>Frederick County Pedestrian On Foot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2"/>
    </row>
    <row r="58" spans="2:15" ht="19.5" customHeight="1" hidden="1" thickBot="1">
      <c r="B58" s="53" t="s">
        <v>381</v>
      </c>
      <c r="C58" s="54">
        <f aca="true" t="shared" si="10" ref="C58:L58">C$8</f>
        <v>1994</v>
      </c>
      <c r="D58" s="55">
        <f t="shared" si="10"/>
        <v>1995</v>
      </c>
      <c r="E58" s="55">
        <f t="shared" si="10"/>
        <v>1996</v>
      </c>
      <c r="F58" s="55">
        <f t="shared" si="10"/>
        <v>1997</v>
      </c>
      <c r="G58" s="55">
        <f t="shared" si="10"/>
        <v>1998</v>
      </c>
      <c r="H58" s="55">
        <f t="shared" si="10"/>
        <v>1999</v>
      </c>
      <c r="I58" s="55">
        <f t="shared" si="10"/>
        <v>2000</v>
      </c>
      <c r="J58" s="55">
        <f t="shared" si="10"/>
        <v>2001</v>
      </c>
      <c r="K58" s="55">
        <f t="shared" si="10"/>
        <v>2002</v>
      </c>
      <c r="L58" s="55">
        <f t="shared" si="10"/>
        <v>2003</v>
      </c>
      <c r="M58" s="55" t="s">
        <v>5</v>
      </c>
      <c r="N58" s="56" t="s">
        <v>6</v>
      </c>
      <c r="O58" s="57" t="s">
        <v>7</v>
      </c>
    </row>
    <row r="59" spans="2:15" ht="19.5" customHeight="1" hidden="1">
      <c r="B59" s="60" t="s">
        <v>281</v>
      </c>
      <c r="C59" s="94">
        <v>17</v>
      </c>
      <c r="D59" s="94">
        <v>19</v>
      </c>
      <c r="E59" s="94">
        <v>9</v>
      </c>
      <c r="F59" s="146">
        <v>17</v>
      </c>
      <c r="G59" s="146">
        <v>28</v>
      </c>
      <c r="H59" s="203">
        <v>24</v>
      </c>
      <c r="I59" s="203">
        <v>17</v>
      </c>
      <c r="J59" s="203">
        <v>15</v>
      </c>
      <c r="K59" s="224">
        <v>27</v>
      </c>
      <c r="L59" s="224">
        <v>26</v>
      </c>
      <c r="M59" s="97">
        <f aca="true" t="shared" si="11" ref="M59:M65">SUM(C59:L59)</f>
        <v>199</v>
      </c>
      <c r="N59" s="98">
        <f>M59/10</f>
        <v>19.9</v>
      </c>
      <c r="O59" s="202">
        <f>M59/M$65*100</f>
        <v>36.18181818181818</v>
      </c>
    </row>
    <row r="60" spans="2:15" ht="19.5" customHeight="1" hidden="1">
      <c r="B60" s="60" t="s">
        <v>382</v>
      </c>
      <c r="C60" s="94">
        <v>0</v>
      </c>
      <c r="D60" s="94">
        <v>0</v>
      </c>
      <c r="E60" s="94">
        <v>0</v>
      </c>
      <c r="F60" s="122">
        <v>1</v>
      </c>
      <c r="G60" s="122">
        <v>0</v>
      </c>
      <c r="H60" s="150">
        <v>1</v>
      </c>
      <c r="I60" s="150">
        <v>3</v>
      </c>
      <c r="J60" s="150">
        <v>0</v>
      </c>
      <c r="K60" s="150">
        <v>1</v>
      </c>
      <c r="L60" s="150">
        <v>0</v>
      </c>
      <c r="M60" s="97">
        <f t="shared" si="11"/>
        <v>6</v>
      </c>
      <c r="N60" s="98">
        <f aca="true" t="shared" si="12" ref="N60:N65">M60/10</f>
        <v>0.6</v>
      </c>
      <c r="O60" s="202">
        <f aca="true" t="shared" si="13" ref="O60:O65">M60/M$65*100</f>
        <v>1.090909090909091</v>
      </c>
    </row>
    <row r="61" spans="2:15" ht="19.5" customHeight="1" hidden="1">
      <c r="B61" s="60" t="s">
        <v>383</v>
      </c>
      <c r="C61" s="94">
        <v>0</v>
      </c>
      <c r="D61" s="94">
        <v>0</v>
      </c>
      <c r="E61" s="94">
        <v>0</v>
      </c>
      <c r="F61" s="94">
        <v>1</v>
      </c>
      <c r="G61" s="94">
        <v>0</v>
      </c>
      <c r="H61" s="150">
        <v>0</v>
      </c>
      <c r="I61" s="150">
        <v>1</v>
      </c>
      <c r="J61" s="150">
        <v>0</v>
      </c>
      <c r="K61" s="150">
        <v>0</v>
      </c>
      <c r="L61" s="150">
        <v>0</v>
      </c>
      <c r="M61" s="97">
        <f t="shared" si="11"/>
        <v>2</v>
      </c>
      <c r="N61" s="98">
        <f t="shared" si="12"/>
        <v>0.2</v>
      </c>
      <c r="O61" s="202">
        <f t="shared" si="13"/>
        <v>0.36363636363636365</v>
      </c>
    </row>
    <row r="62" spans="2:15" ht="19.5" customHeight="1" hidden="1">
      <c r="B62" s="58" t="s">
        <v>384</v>
      </c>
      <c r="C62" s="94">
        <v>4</v>
      </c>
      <c r="D62" s="94">
        <v>1</v>
      </c>
      <c r="E62" s="94">
        <v>3</v>
      </c>
      <c r="F62" s="122">
        <v>3</v>
      </c>
      <c r="G62" s="122">
        <v>0</v>
      </c>
      <c r="H62" s="150">
        <v>5</v>
      </c>
      <c r="I62" s="150">
        <v>2</v>
      </c>
      <c r="J62" s="150">
        <v>0</v>
      </c>
      <c r="K62" s="150">
        <v>1</v>
      </c>
      <c r="L62" s="150">
        <v>2</v>
      </c>
      <c r="M62" s="97">
        <f t="shared" si="11"/>
        <v>21</v>
      </c>
      <c r="N62" s="98">
        <f t="shared" si="12"/>
        <v>2.1</v>
      </c>
      <c r="O62" s="202">
        <f t="shared" si="13"/>
        <v>3.8181818181818183</v>
      </c>
    </row>
    <row r="63" spans="2:15" ht="19.5" customHeight="1" hidden="1">
      <c r="B63" s="60" t="s">
        <v>385</v>
      </c>
      <c r="C63" s="94">
        <v>0</v>
      </c>
      <c r="D63" s="94">
        <v>1</v>
      </c>
      <c r="E63" s="94">
        <v>0</v>
      </c>
      <c r="F63" s="94">
        <v>0</v>
      </c>
      <c r="G63" s="94">
        <v>0</v>
      </c>
      <c r="H63" s="150">
        <v>0</v>
      </c>
      <c r="I63" s="150">
        <v>0</v>
      </c>
      <c r="J63" s="150">
        <v>1</v>
      </c>
      <c r="K63" s="150">
        <v>0</v>
      </c>
      <c r="L63" s="150">
        <v>0</v>
      </c>
      <c r="M63" s="97">
        <f t="shared" si="11"/>
        <v>2</v>
      </c>
      <c r="N63" s="98">
        <f t="shared" si="12"/>
        <v>0.2</v>
      </c>
      <c r="O63" s="202">
        <f t="shared" si="13"/>
        <v>0.36363636363636365</v>
      </c>
    </row>
    <row r="64" spans="2:15" ht="19.5" customHeight="1" hidden="1" thickBot="1">
      <c r="B64" s="60" t="s">
        <v>386</v>
      </c>
      <c r="C64" s="94">
        <v>23</v>
      </c>
      <c r="D64" s="94">
        <v>38</v>
      </c>
      <c r="E64" s="94">
        <v>45</v>
      </c>
      <c r="F64" s="122">
        <v>45</v>
      </c>
      <c r="G64" s="122">
        <v>29</v>
      </c>
      <c r="H64" s="204">
        <v>31</v>
      </c>
      <c r="I64" s="204">
        <v>32</v>
      </c>
      <c r="J64" s="204">
        <v>27</v>
      </c>
      <c r="K64" s="225">
        <v>24</v>
      </c>
      <c r="L64" s="225">
        <v>26</v>
      </c>
      <c r="M64" s="152">
        <f t="shared" si="11"/>
        <v>320</v>
      </c>
      <c r="N64" s="217">
        <f t="shared" si="12"/>
        <v>32</v>
      </c>
      <c r="O64" s="201">
        <f t="shared" si="13"/>
        <v>58.18181818181818</v>
      </c>
    </row>
    <row r="65" spans="2:15" ht="19.5" customHeight="1" hidden="1" thickBot="1">
      <c r="B65" s="61" t="s">
        <v>175</v>
      </c>
      <c r="C65" s="99">
        <f aca="true" t="shared" si="14" ref="C65:L65">SUM(C59:C64)</f>
        <v>44</v>
      </c>
      <c r="D65" s="100">
        <f t="shared" si="14"/>
        <v>59</v>
      </c>
      <c r="E65" s="99">
        <f t="shared" si="14"/>
        <v>57</v>
      </c>
      <c r="F65" s="100">
        <f t="shared" si="14"/>
        <v>67</v>
      </c>
      <c r="G65" s="100">
        <f t="shared" si="14"/>
        <v>57</v>
      </c>
      <c r="H65" s="100">
        <f t="shared" si="14"/>
        <v>61</v>
      </c>
      <c r="I65" s="100">
        <f t="shared" si="14"/>
        <v>55</v>
      </c>
      <c r="J65" s="100">
        <f t="shared" si="14"/>
        <v>43</v>
      </c>
      <c r="K65" s="100">
        <f t="shared" si="14"/>
        <v>53</v>
      </c>
      <c r="L65" s="100">
        <f t="shared" si="14"/>
        <v>54</v>
      </c>
      <c r="M65" s="100">
        <f t="shared" si="11"/>
        <v>550</v>
      </c>
      <c r="N65" s="100">
        <f t="shared" si="12"/>
        <v>55</v>
      </c>
      <c r="O65" s="62">
        <f t="shared" si="13"/>
        <v>100</v>
      </c>
    </row>
    <row r="66" ht="14.25" hidden="1" thickBot="1" thickTop="1"/>
    <row r="67" spans="2:15" ht="19.5" customHeight="1" thickBot="1" thickTop="1">
      <c r="B67" s="49"/>
      <c r="C67" s="50" t="str">
        <f>$C$7</f>
        <v>Frederick County Pedestrian On Foot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2"/>
    </row>
    <row r="68" spans="2:15" ht="19.5" customHeight="1" thickBot="1">
      <c r="B68" s="53" t="s">
        <v>396</v>
      </c>
      <c r="C68" s="54">
        <f aca="true" t="shared" si="15" ref="C68:L68">C$8</f>
        <v>1994</v>
      </c>
      <c r="D68" s="55">
        <f t="shared" si="15"/>
        <v>1995</v>
      </c>
      <c r="E68" s="55">
        <f t="shared" si="15"/>
        <v>1996</v>
      </c>
      <c r="F68" s="55">
        <f t="shared" si="15"/>
        <v>1997</v>
      </c>
      <c r="G68" s="55">
        <f t="shared" si="15"/>
        <v>1998</v>
      </c>
      <c r="H68" s="55">
        <f t="shared" si="15"/>
        <v>1999</v>
      </c>
      <c r="I68" s="55">
        <f t="shared" si="15"/>
        <v>2000</v>
      </c>
      <c r="J68" s="55">
        <f t="shared" si="15"/>
        <v>2001</v>
      </c>
      <c r="K68" s="55">
        <f t="shared" si="15"/>
        <v>2002</v>
      </c>
      <c r="L68" s="55">
        <f t="shared" si="15"/>
        <v>2003</v>
      </c>
      <c r="M68" s="55" t="s">
        <v>5</v>
      </c>
      <c r="N68" s="56" t="s">
        <v>6</v>
      </c>
      <c r="O68" s="57" t="s">
        <v>7</v>
      </c>
    </row>
    <row r="69" spans="2:15" ht="19.5" customHeight="1">
      <c r="B69" s="60" t="s">
        <v>179</v>
      </c>
      <c r="C69" s="94">
        <v>3</v>
      </c>
      <c r="D69" s="94">
        <v>4</v>
      </c>
      <c r="E69" s="94">
        <v>2</v>
      </c>
      <c r="F69" s="146">
        <v>5</v>
      </c>
      <c r="G69" s="146">
        <v>2</v>
      </c>
      <c r="H69" s="198">
        <v>5</v>
      </c>
      <c r="I69" s="198">
        <v>4</v>
      </c>
      <c r="J69" s="198">
        <v>1</v>
      </c>
      <c r="K69" s="198">
        <v>2</v>
      </c>
      <c r="L69" s="198">
        <v>2</v>
      </c>
      <c r="M69" s="97">
        <f aca="true" t="shared" si="16" ref="M69:M74">SUM(C69:L69)</f>
        <v>30</v>
      </c>
      <c r="N69" s="98">
        <f aca="true" t="shared" si="17" ref="N69:N74">M69/10</f>
        <v>3</v>
      </c>
      <c r="O69" s="202">
        <f aca="true" t="shared" si="18" ref="O69:O74">M69/M$74*100</f>
        <v>5.454545454545454</v>
      </c>
    </row>
    <row r="70" spans="2:15" ht="19.5" customHeight="1">
      <c r="B70" s="60" t="s">
        <v>180</v>
      </c>
      <c r="C70" s="94">
        <v>0</v>
      </c>
      <c r="D70" s="94">
        <v>0</v>
      </c>
      <c r="E70" s="94">
        <v>1</v>
      </c>
      <c r="F70" s="122">
        <v>0</v>
      </c>
      <c r="G70" s="122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7">
        <f t="shared" si="16"/>
        <v>1</v>
      </c>
      <c r="N70" s="98">
        <f t="shared" si="17"/>
        <v>0.1</v>
      </c>
      <c r="O70" s="202">
        <f t="shared" si="18"/>
        <v>0.18181818181818182</v>
      </c>
    </row>
    <row r="71" spans="2:15" ht="19.5" customHeight="1">
      <c r="B71" s="60" t="s">
        <v>393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7">
        <f t="shared" si="16"/>
        <v>0</v>
      </c>
      <c r="N71" s="98">
        <f t="shared" si="17"/>
        <v>0</v>
      </c>
      <c r="O71" s="202">
        <f t="shared" si="18"/>
        <v>0</v>
      </c>
    </row>
    <row r="72" spans="2:15" ht="19.5" customHeight="1">
      <c r="B72" s="58" t="s">
        <v>397</v>
      </c>
      <c r="C72" s="94">
        <v>41</v>
      </c>
      <c r="D72" s="94">
        <v>55</v>
      </c>
      <c r="E72" s="94">
        <v>54</v>
      </c>
      <c r="F72" s="94">
        <v>62</v>
      </c>
      <c r="G72" s="94">
        <v>55</v>
      </c>
      <c r="H72" s="94">
        <v>56</v>
      </c>
      <c r="I72" s="94">
        <v>51</v>
      </c>
      <c r="J72" s="94">
        <v>42</v>
      </c>
      <c r="K72" s="94">
        <v>51</v>
      </c>
      <c r="L72" s="94">
        <v>52</v>
      </c>
      <c r="M72" s="97">
        <f t="shared" si="16"/>
        <v>519</v>
      </c>
      <c r="N72" s="98">
        <f t="shared" si="17"/>
        <v>51.9</v>
      </c>
      <c r="O72" s="202">
        <f t="shared" si="18"/>
        <v>94.36363636363636</v>
      </c>
    </row>
    <row r="73" spans="2:15" ht="19.5" customHeight="1" thickBot="1">
      <c r="B73" s="60" t="s">
        <v>386</v>
      </c>
      <c r="C73" s="94">
        <v>0</v>
      </c>
      <c r="D73" s="94">
        <v>0</v>
      </c>
      <c r="E73" s="94">
        <v>0</v>
      </c>
      <c r="F73" s="173">
        <v>0</v>
      </c>
      <c r="G73" s="173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52">
        <f t="shared" si="16"/>
        <v>0</v>
      </c>
      <c r="N73" s="217">
        <f t="shared" si="17"/>
        <v>0</v>
      </c>
      <c r="O73" s="201">
        <f t="shared" si="18"/>
        <v>0</v>
      </c>
    </row>
    <row r="74" spans="2:15" ht="19.5" customHeight="1" thickBot="1">
      <c r="B74" s="61" t="s">
        <v>175</v>
      </c>
      <c r="C74" s="99">
        <f aca="true" t="shared" si="19" ref="C74:L74">SUM(C69:C73)</f>
        <v>44</v>
      </c>
      <c r="D74" s="100">
        <f t="shared" si="19"/>
        <v>59</v>
      </c>
      <c r="E74" s="100">
        <f t="shared" si="19"/>
        <v>57</v>
      </c>
      <c r="F74" s="100">
        <f t="shared" si="19"/>
        <v>67</v>
      </c>
      <c r="G74" s="100">
        <f t="shared" si="19"/>
        <v>57</v>
      </c>
      <c r="H74" s="100">
        <f t="shared" si="19"/>
        <v>61</v>
      </c>
      <c r="I74" s="100">
        <f t="shared" si="19"/>
        <v>55</v>
      </c>
      <c r="J74" s="100">
        <f t="shared" si="19"/>
        <v>43</v>
      </c>
      <c r="K74" s="100">
        <f t="shared" si="19"/>
        <v>53</v>
      </c>
      <c r="L74" s="100">
        <f t="shared" si="19"/>
        <v>54</v>
      </c>
      <c r="M74" s="100">
        <f t="shared" si="16"/>
        <v>550</v>
      </c>
      <c r="N74" s="100">
        <f t="shared" si="17"/>
        <v>55</v>
      </c>
      <c r="O74" s="62">
        <f t="shared" si="18"/>
        <v>100</v>
      </c>
    </row>
    <row r="75" ht="13.5" thickTop="1"/>
    <row r="76" spans="2:15" ht="19.5" customHeight="1" hidden="1" thickBot="1" thickTop="1">
      <c r="B76" s="49"/>
      <c r="C76" s="50" t="str">
        <f>$C$7</f>
        <v>Frederick County Pedestrian On Foot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2"/>
    </row>
    <row r="77" spans="2:15" ht="19.5" customHeight="1" hidden="1" thickBot="1">
      <c r="B77" s="53" t="s">
        <v>400</v>
      </c>
      <c r="C77" s="54">
        <f aca="true" t="shared" si="20" ref="C77:L77">C$8</f>
        <v>1994</v>
      </c>
      <c r="D77" s="55">
        <f t="shared" si="20"/>
        <v>1995</v>
      </c>
      <c r="E77" s="55">
        <f t="shared" si="20"/>
        <v>1996</v>
      </c>
      <c r="F77" s="55">
        <f t="shared" si="20"/>
        <v>1997</v>
      </c>
      <c r="G77" s="55">
        <f t="shared" si="20"/>
        <v>1998</v>
      </c>
      <c r="H77" s="55">
        <f t="shared" si="20"/>
        <v>1999</v>
      </c>
      <c r="I77" s="55">
        <f t="shared" si="20"/>
        <v>2000</v>
      </c>
      <c r="J77" s="55">
        <f t="shared" si="20"/>
        <v>2001</v>
      </c>
      <c r="K77" s="55">
        <f t="shared" si="20"/>
        <v>2002</v>
      </c>
      <c r="L77" s="55">
        <f t="shared" si="20"/>
        <v>2003</v>
      </c>
      <c r="M77" s="55" t="s">
        <v>5</v>
      </c>
      <c r="N77" s="56" t="s">
        <v>6</v>
      </c>
      <c r="O77" s="57" t="s">
        <v>7</v>
      </c>
    </row>
    <row r="78" spans="2:15" ht="19.5" customHeight="1" hidden="1">
      <c r="B78" s="186" t="s">
        <v>401</v>
      </c>
      <c r="C78" s="94">
        <v>41</v>
      </c>
      <c r="D78" s="94">
        <v>57</v>
      </c>
      <c r="E78" s="94">
        <v>55</v>
      </c>
      <c r="F78" s="146">
        <v>64</v>
      </c>
      <c r="G78" s="146">
        <v>57</v>
      </c>
      <c r="H78" s="198">
        <v>59</v>
      </c>
      <c r="I78" s="198">
        <v>53</v>
      </c>
      <c r="J78" s="198">
        <v>43</v>
      </c>
      <c r="K78" s="198">
        <v>51</v>
      </c>
      <c r="L78" s="198">
        <v>52</v>
      </c>
      <c r="M78" s="154">
        <f>SUM(C78:J78)</f>
        <v>429</v>
      </c>
      <c r="N78" s="152">
        <f>M78/10</f>
        <v>42.9</v>
      </c>
      <c r="O78" s="202">
        <f>M78/M$82*100</f>
        <v>96.83972911963883</v>
      </c>
    </row>
    <row r="79" spans="2:15" ht="19.5" customHeight="1" hidden="1">
      <c r="B79" s="186" t="s">
        <v>402</v>
      </c>
      <c r="C79" s="94">
        <v>2</v>
      </c>
      <c r="D79" s="94">
        <v>1</v>
      </c>
      <c r="E79" s="94">
        <v>0</v>
      </c>
      <c r="F79" s="122">
        <v>2</v>
      </c>
      <c r="G79" s="122">
        <v>0</v>
      </c>
      <c r="H79" s="94">
        <v>1</v>
      </c>
      <c r="I79" s="94">
        <v>1</v>
      </c>
      <c r="J79" s="94">
        <v>0</v>
      </c>
      <c r="K79" s="94">
        <v>0</v>
      </c>
      <c r="L79" s="94">
        <v>2</v>
      </c>
      <c r="M79" s="97">
        <f>SUM(C79:J79)</f>
        <v>7</v>
      </c>
      <c r="N79" s="152">
        <f>M79/10</f>
        <v>0.7</v>
      </c>
      <c r="O79" s="202">
        <f>M79/M$82*100</f>
        <v>1.580135440180587</v>
      </c>
    </row>
    <row r="80" spans="2:15" ht="19.5" customHeight="1" hidden="1">
      <c r="B80" s="186" t="s">
        <v>403</v>
      </c>
      <c r="C80" s="94">
        <v>1</v>
      </c>
      <c r="D80" s="94">
        <v>1</v>
      </c>
      <c r="E80" s="94">
        <v>2</v>
      </c>
      <c r="F80" s="94">
        <v>1</v>
      </c>
      <c r="G80" s="94">
        <v>0</v>
      </c>
      <c r="H80" s="94">
        <v>1</v>
      </c>
      <c r="I80" s="94">
        <v>1</v>
      </c>
      <c r="J80" s="94">
        <v>0</v>
      </c>
      <c r="K80" s="94">
        <v>2</v>
      </c>
      <c r="L80" s="94">
        <v>0</v>
      </c>
      <c r="M80" s="97">
        <f>SUM(C80:J80)</f>
        <v>7</v>
      </c>
      <c r="N80" s="152">
        <f>M80/10</f>
        <v>0.7</v>
      </c>
      <c r="O80" s="202">
        <f>M80/M$82*100</f>
        <v>1.580135440180587</v>
      </c>
    </row>
    <row r="81" spans="2:15" ht="19.5" customHeight="1" hidden="1" thickBot="1">
      <c r="B81" s="186" t="s">
        <v>386</v>
      </c>
      <c r="C81" s="94">
        <v>0</v>
      </c>
      <c r="D81" s="94">
        <v>0</v>
      </c>
      <c r="E81" s="94">
        <v>0</v>
      </c>
      <c r="F81" s="173">
        <v>0</v>
      </c>
      <c r="G81" s="173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52">
        <f>SUM(C81:J81)</f>
        <v>0</v>
      </c>
      <c r="N81" s="152">
        <f>M81/10</f>
        <v>0</v>
      </c>
      <c r="O81" s="201">
        <f>M81/M$82*100</f>
        <v>0</v>
      </c>
    </row>
    <row r="82" spans="2:15" ht="19.5" customHeight="1" hidden="1" thickBot="1">
      <c r="B82" s="61" t="s">
        <v>175</v>
      </c>
      <c r="C82" s="99">
        <f aca="true" t="shared" si="21" ref="C82:J82">SUM(C78:C81)</f>
        <v>44</v>
      </c>
      <c r="D82" s="100">
        <f t="shared" si="21"/>
        <v>59</v>
      </c>
      <c r="E82" s="100">
        <f t="shared" si="21"/>
        <v>57</v>
      </c>
      <c r="F82" s="100">
        <f t="shared" si="21"/>
        <v>67</v>
      </c>
      <c r="G82" s="100">
        <f t="shared" si="21"/>
        <v>57</v>
      </c>
      <c r="H82" s="100">
        <f t="shared" si="21"/>
        <v>61</v>
      </c>
      <c r="I82" s="100">
        <f t="shared" si="21"/>
        <v>55</v>
      </c>
      <c r="J82" s="100">
        <f t="shared" si="21"/>
        <v>43</v>
      </c>
      <c r="K82" s="100">
        <f>SUM(K78:K81)</f>
        <v>53</v>
      </c>
      <c r="L82" s="100">
        <f>SUM(L78:L81)</f>
        <v>54</v>
      </c>
      <c r="M82" s="100">
        <f>SUM(C82:J82)</f>
        <v>443</v>
      </c>
      <c r="N82" s="100">
        <f>M82/10</f>
        <v>44.3</v>
      </c>
      <c r="O82" s="62">
        <f>M82/M$82*100</f>
        <v>100</v>
      </c>
    </row>
  </sheetData>
  <printOptions horizontalCentered="1"/>
  <pageMargins left="0" right="0" top="0" bottom="0" header="0" footer="0"/>
  <pageSetup fitToHeight="1" fitToWidth="1" horizontalDpi="360" verticalDpi="36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3"/>
  <sheetViews>
    <sheetView zoomScale="75" zoomScaleNormal="75" workbookViewId="0" topLeftCell="A1">
      <selection activeCell="N36" sqref="N36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4" width="10.7109375" style="0" customWidth="1"/>
    <col min="5" max="12" width="10.57421875" style="0" customWidth="1"/>
    <col min="13" max="13" width="10.7109375" style="0" customWidth="1"/>
    <col min="14" max="14" width="10.7109375" style="16" customWidth="1"/>
    <col min="15" max="15" width="10.7109375" style="0" customWidth="1"/>
    <col min="16" max="16" width="1.28515625" style="0" customWidth="1"/>
  </cols>
  <sheetData>
    <row r="1" ht="12.75" customHeight="1">
      <c r="B1" s="1" t="s">
        <v>0</v>
      </c>
    </row>
    <row r="2" spans="2:14" ht="12.75" customHeight="1">
      <c r="B2" s="1" t="s">
        <v>1</v>
      </c>
      <c r="N2" s="140" t="s">
        <v>413</v>
      </c>
    </row>
    <row r="3" ht="12.75" customHeight="1">
      <c r="B3" s="1" t="s">
        <v>2</v>
      </c>
    </row>
    <row r="4" ht="12.75" customHeight="1"/>
    <row r="5" spans="2:15" ht="18.75" customHeight="1">
      <c r="B5" s="9" t="str">
        <f>acc1!$B$5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224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Frederick 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4</v>
      </c>
      <c r="C8" s="155">
        <v>1994</v>
      </c>
      <c r="D8" s="157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0</v>
      </c>
      <c r="D9" s="94">
        <v>0</v>
      </c>
      <c r="E9" s="94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95">
        <f>SUM(C9:L9)</f>
        <v>0</v>
      </c>
      <c r="N9" s="96">
        <f>M9/10</f>
        <v>0</v>
      </c>
      <c r="O9" s="201">
        <f>M9/M$13*100</f>
        <v>0</v>
      </c>
      <c r="P9" s="27"/>
    </row>
    <row r="10" spans="2:16" ht="15.75" customHeight="1">
      <c r="B10" s="60" t="s">
        <v>340</v>
      </c>
      <c r="C10" s="94">
        <v>1</v>
      </c>
      <c r="D10" s="94">
        <v>0</v>
      </c>
      <c r="E10" s="94">
        <v>0</v>
      </c>
      <c r="F10" s="94">
        <v>0</v>
      </c>
      <c r="G10" s="94">
        <v>1</v>
      </c>
      <c r="H10" s="94">
        <v>1</v>
      </c>
      <c r="I10" s="94">
        <v>2</v>
      </c>
      <c r="J10" s="94">
        <v>0</v>
      </c>
      <c r="K10" s="94">
        <v>0</v>
      </c>
      <c r="L10" s="94">
        <v>2</v>
      </c>
      <c r="M10" s="97">
        <f>SUM(C10:L10)</f>
        <v>7</v>
      </c>
      <c r="N10" s="97">
        <f>M10/10</f>
        <v>0.7</v>
      </c>
      <c r="O10" s="59">
        <f>M10/M$13*100</f>
        <v>43.75</v>
      </c>
      <c r="P10" s="27"/>
    </row>
    <row r="11" spans="2:16" ht="15.75" customHeight="1">
      <c r="B11" s="60" t="s">
        <v>341</v>
      </c>
      <c r="C11" s="94">
        <v>0</v>
      </c>
      <c r="D11" s="94">
        <v>1</v>
      </c>
      <c r="E11" s="94">
        <v>1</v>
      </c>
      <c r="F11" s="122">
        <v>0</v>
      </c>
      <c r="G11" s="122">
        <v>0</v>
      </c>
      <c r="H11" s="122">
        <v>0</v>
      </c>
      <c r="I11" s="122">
        <v>1</v>
      </c>
      <c r="J11" s="122">
        <v>0</v>
      </c>
      <c r="K11" s="122">
        <v>1</v>
      </c>
      <c r="L11" s="122">
        <v>0</v>
      </c>
      <c r="M11" s="97">
        <f>SUM(C11:L11)</f>
        <v>4</v>
      </c>
      <c r="N11" s="97">
        <f>M11/10</f>
        <v>0.4</v>
      </c>
      <c r="O11" s="201">
        <f>M11/M$13*100</f>
        <v>25</v>
      </c>
      <c r="P11" s="27"/>
    </row>
    <row r="12" spans="2:16" ht="15.75" customHeight="1" thickBot="1">
      <c r="B12" s="60" t="s">
        <v>342</v>
      </c>
      <c r="C12" s="94">
        <v>0</v>
      </c>
      <c r="D12" s="94">
        <v>1</v>
      </c>
      <c r="E12" s="153">
        <v>0</v>
      </c>
      <c r="F12" s="153">
        <v>0</v>
      </c>
      <c r="G12" s="153">
        <v>0</v>
      </c>
      <c r="H12" s="153">
        <v>1</v>
      </c>
      <c r="I12" s="153">
        <v>1</v>
      </c>
      <c r="J12" s="153">
        <v>0</v>
      </c>
      <c r="K12" s="153">
        <v>0</v>
      </c>
      <c r="L12" s="153">
        <v>2</v>
      </c>
      <c r="M12" s="152">
        <f>SUM(C12:L12)</f>
        <v>5</v>
      </c>
      <c r="N12" s="152">
        <f>M12/10</f>
        <v>0.5</v>
      </c>
      <c r="O12" s="59">
        <f>M12/M$13*100</f>
        <v>31.25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1</v>
      </c>
      <c r="D13" s="100">
        <f t="shared" si="0"/>
        <v>2</v>
      </c>
      <c r="E13" s="100">
        <f t="shared" si="0"/>
        <v>1</v>
      </c>
      <c r="F13" s="100">
        <f t="shared" si="0"/>
        <v>0</v>
      </c>
      <c r="G13" s="100">
        <f t="shared" si="0"/>
        <v>1</v>
      </c>
      <c r="H13" s="100">
        <f t="shared" si="0"/>
        <v>2</v>
      </c>
      <c r="I13" s="100">
        <f t="shared" si="0"/>
        <v>4</v>
      </c>
      <c r="J13" s="100">
        <f t="shared" si="0"/>
        <v>0</v>
      </c>
      <c r="K13" s="100">
        <f t="shared" si="0"/>
        <v>1</v>
      </c>
      <c r="L13" s="100">
        <f t="shared" si="0"/>
        <v>4</v>
      </c>
      <c r="M13" s="100">
        <f>SUM(C13:L13)</f>
        <v>16</v>
      </c>
      <c r="N13" s="100">
        <f>M13/10</f>
        <v>1.6</v>
      </c>
      <c r="O13" s="62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105"/>
      <c r="F14" s="105"/>
      <c r="G14" s="105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acc1!$C$7</f>
        <v>Frederick 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156</v>
      </c>
      <c r="C16" s="54">
        <f>acc1!C$8</f>
        <v>1994</v>
      </c>
      <c r="D16" s="55">
        <f>acc1!D$8</f>
        <v>1995</v>
      </c>
      <c r="E16" s="104">
        <f>acc1!E$8</f>
        <v>1996</v>
      </c>
      <c r="F16" s="55">
        <f>acc1!F$8</f>
        <v>1997</v>
      </c>
      <c r="G16" s="55">
        <f>acc1!G$8</f>
        <v>1998</v>
      </c>
      <c r="H16" s="55">
        <f>acc1!H$8</f>
        <v>1999</v>
      </c>
      <c r="I16" s="55">
        <f>acc1!I$8</f>
        <v>2000</v>
      </c>
      <c r="J16" s="55">
        <f>acc1!J$8</f>
        <v>2001</v>
      </c>
      <c r="K16" s="55">
        <f>acc1!K$8</f>
        <v>2002</v>
      </c>
      <c r="L16" s="55">
        <f>acc1!L$8</f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157</v>
      </c>
      <c r="C17" s="94">
        <v>0</v>
      </c>
      <c r="D17" s="94">
        <v>0</v>
      </c>
      <c r="E17" s="94">
        <v>0</v>
      </c>
      <c r="F17" s="122">
        <v>0</v>
      </c>
      <c r="G17" s="122">
        <v>1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19">
        <f aca="true" t="shared" si="1" ref="M17:M36">SUM(C17:L17)</f>
        <v>1</v>
      </c>
      <c r="N17" s="219">
        <f>M17/10</f>
        <v>0.1</v>
      </c>
      <c r="O17" s="201">
        <f aca="true" t="shared" si="2" ref="O17:O32">M17/M$36*100</f>
        <v>0.49504950495049505</v>
      </c>
      <c r="P17" s="27"/>
    </row>
    <row r="18" spans="2:16" ht="15.75" customHeight="1">
      <c r="B18" s="64" t="s">
        <v>158</v>
      </c>
      <c r="C18" s="94">
        <v>2</v>
      </c>
      <c r="D18" s="94">
        <v>0</v>
      </c>
      <c r="E18" s="94">
        <v>1</v>
      </c>
      <c r="F18" s="94">
        <v>0</v>
      </c>
      <c r="G18" s="94">
        <v>2</v>
      </c>
      <c r="H18" s="94">
        <v>1</v>
      </c>
      <c r="I18" s="94">
        <v>0</v>
      </c>
      <c r="J18" s="94">
        <v>0</v>
      </c>
      <c r="K18" s="94">
        <v>0</v>
      </c>
      <c r="L18" s="94">
        <v>1</v>
      </c>
      <c r="M18" s="97">
        <f t="shared" si="1"/>
        <v>7</v>
      </c>
      <c r="N18" s="97">
        <f aca="true" t="shared" si="3" ref="N18:N36">M18/10</f>
        <v>0.7</v>
      </c>
      <c r="O18" s="59">
        <f t="shared" si="2"/>
        <v>3.4653465346534658</v>
      </c>
      <c r="P18" s="27"/>
    </row>
    <row r="19" spans="2:16" ht="15.75" customHeight="1">
      <c r="B19" s="64" t="s">
        <v>159</v>
      </c>
      <c r="C19" s="94">
        <v>0</v>
      </c>
      <c r="D19" s="94">
        <v>2</v>
      </c>
      <c r="E19" s="94">
        <v>1</v>
      </c>
      <c r="F19" s="122">
        <v>2</v>
      </c>
      <c r="G19" s="122">
        <v>2</v>
      </c>
      <c r="H19" s="122">
        <v>1</v>
      </c>
      <c r="I19" s="122">
        <v>2</v>
      </c>
      <c r="J19" s="122">
        <v>0</v>
      </c>
      <c r="K19" s="122">
        <v>0</v>
      </c>
      <c r="L19" s="122">
        <v>1</v>
      </c>
      <c r="M19" s="97">
        <f t="shared" si="1"/>
        <v>11</v>
      </c>
      <c r="N19" s="97">
        <f t="shared" si="3"/>
        <v>1.1</v>
      </c>
      <c r="O19" s="201">
        <f t="shared" si="2"/>
        <v>5.445544554455446</v>
      </c>
      <c r="P19" s="27"/>
    </row>
    <row r="20" spans="2:16" ht="15.75" customHeight="1">
      <c r="B20" s="64" t="s">
        <v>160</v>
      </c>
      <c r="C20" s="94">
        <v>0</v>
      </c>
      <c r="D20" s="94">
        <v>0</v>
      </c>
      <c r="E20" s="94">
        <v>0</v>
      </c>
      <c r="F20" s="94">
        <v>1</v>
      </c>
      <c r="G20" s="94">
        <v>1</v>
      </c>
      <c r="H20" s="94">
        <v>2</v>
      </c>
      <c r="I20" s="94">
        <v>2</v>
      </c>
      <c r="J20" s="94">
        <v>0</v>
      </c>
      <c r="K20" s="94">
        <v>0</v>
      </c>
      <c r="L20" s="94">
        <v>1</v>
      </c>
      <c r="M20" s="97">
        <f t="shared" si="1"/>
        <v>7</v>
      </c>
      <c r="N20" s="97">
        <f t="shared" si="3"/>
        <v>0.7</v>
      </c>
      <c r="O20" s="59">
        <f t="shared" si="2"/>
        <v>3.4653465346534658</v>
      </c>
      <c r="P20" s="27"/>
    </row>
    <row r="21" spans="2:16" ht="15.75" customHeight="1">
      <c r="B21" s="65" t="s">
        <v>161</v>
      </c>
      <c r="C21" s="94">
        <v>1</v>
      </c>
      <c r="D21" s="94">
        <v>1</v>
      </c>
      <c r="E21" s="94">
        <v>0</v>
      </c>
      <c r="F21" s="122">
        <v>0</v>
      </c>
      <c r="G21" s="122">
        <v>3</v>
      </c>
      <c r="H21" s="122">
        <v>0</v>
      </c>
      <c r="I21" s="122">
        <v>1</v>
      </c>
      <c r="J21" s="122">
        <v>2</v>
      </c>
      <c r="K21" s="122">
        <v>1</v>
      </c>
      <c r="L21" s="122">
        <v>1</v>
      </c>
      <c r="M21" s="97">
        <f t="shared" si="1"/>
        <v>10</v>
      </c>
      <c r="N21" s="97">
        <f t="shared" si="3"/>
        <v>1</v>
      </c>
      <c r="O21" s="201">
        <f t="shared" si="2"/>
        <v>4.9504950495049505</v>
      </c>
      <c r="P21" s="27"/>
    </row>
    <row r="22" spans="2:16" ht="15.75" customHeight="1">
      <c r="B22" s="64" t="s">
        <v>162</v>
      </c>
      <c r="C22" s="94">
        <v>0</v>
      </c>
      <c r="D22" s="94">
        <v>0</v>
      </c>
      <c r="E22" s="94">
        <v>1</v>
      </c>
      <c r="F22" s="94">
        <v>1</v>
      </c>
      <c r="G22" s="94">
        <v>0</v>
      </c>
      <c r="H22" s="94">
        <v>0</v>
      </c>
      <c r="I22" s="94">
        <v>0</v>
      </c>
      <c r="J22" s="94">
        <v>1</v>
      </c>
      <c r="K22" s="94">
        <v>0</v>
      </c>
      <c r="L22" s="94">
        <v>0</v>
      </c>
      <c r="M22" s="97">
        <f t="shared" si="1"/>
        <v>3</v>
      </c>
      <c r="N22" s="97">
        <f t="shared" si="3"/>
        <v>0.3</v>
      </c>
      <c r="O22" s="59">
        <f t="shared" si="2"/>
        <v>1.4851485148514851</v>
      </c>
      <c r="P22" s="27"/>
    </row>
    <row r="23" spans="2:16" ht="15.75" customHeight="1">
      <c r="B23" s="64" t="s">
        <v>163</v>
      </c>
      <c r="C23" s="94">
        <v>3</v>
      </c>
      <c r="D23" s="94">
        <v>1</v>
      </c>
      <c r="E23" s="94">
        <v>2</v>
      </c>
      <c r="F23" s="122">
        <v>4</v>
      </c>
      <c r="G23" s="122">
        <v>2</v>
      </c>
      <c r="H23" s="122">
        <v>2</v>
      </c>
      <c r="I23" s="122">
        <v>2</v>
      </c>
      <c r="J23" s="122">
        <v>1</v>
      </c>
      <c r="K23" s="122">
        <v>4</v>
      </c>
      <c r="L23" s="122">
        <v>0</v>
      </c>
      <c r="M23" s="97">
        <f t="shared" si="1"/>
        <v>21</v>
      </c>
      <c r="N23" s="97">
        <f t="shared" si="3"/>
        <v>2.1</v>
      </c>
      <c r="O23" s="201">
        <f t="shared" si="2"/>
        <v>10.396039603960396</v>
      </c>
      <c r="P23" s="27"/>
    </row>
    <row r="24" spans="2:16" ht="15.75" customHeight="1">
      <c r="B24" s="60" t="s">
        <v>164</v>
      </c>
      <c r="C24" s="94">
        <v>2</v>
      </c>
      <c r="D24" s="94">
        <v>2</v>
      </c>
      <c r="E24" s="94">
        <v>4</v>
      </c>
      <c r="F24" s="94">
        <v>3</v>
      </c>
      <c r="G24" s="94">
        <v>2</v>
      </c>
      <c r="H24" s="94">
        <v>0</v>
      </c>
      <c r="I24" s="94">
        <v>1</v>
      </c>
      <c r="J24" s="94">
        <v>3</v>
      </c>
      <c r="K24" s="94">
        <v>0</v>
      </c>
      <c r="L24" s="94">
        <v>2</v>
      </c>
      <c r="M24" s="97">
        <f t="shared" si="1"/>
        <v>19</v>
      </c>
      <c r="N24" s="97">
        <f t="shared" si="3"/>
        <v>1.9</v>
      </c>
      <c r="O24" s="59">
        <f t="shared" si="2"/>
        <v>9.405940594059405</v>
      </c>
      <c r="P24" s="27"/>
    </row>
    <row r="25" spans="2:16" ht="15.75" customHeight="1">
      <c r="B25" s="60" t="s">
        <v>165</v>
      </c>
      <c r="C25" s="94">
        <v>1</v>
      </c>
      <c r="D25" s="94">
        <v>1</v>
      </c>
      <c r="E25" s="94">
        <v>1</v>
      </c>
      <c r="F25" s="122">
        <v>0</v>
      </c>
      <c r="G25" s="122">
        <v>5</v>
      </c>
      <c r="H25" s="122">
        <v>0</v>
      </c>
      <c r="I25" s="122">
        <v>4</v>
      </c>
      <c r="J25" s="122">
        <v>1</v>
      </c>
      <c r="K25" s="122">
        <v>1</v>
      </c>
      <c r="L25" s="122">
        <v>3</v>
      </c>
      <c r="M25" s="97">
        <f t="shared" si="1"/>
        <v>17</v>
      </c>
      <c r="N25" s="97">
        <f t="shared" si="3"/>
        <v>1.7</v>
      </c>
      <c r="O25" s="201">
        <f t="shared" si="2"/>
        <v>8.415841584158416</v>
      </c>
      <c r="P25" s="27"/>
    </row>
    <row r="26" spans="2:16" ht="15.75" customHeight="1">
      <c r="B26" s="64" t="s">
        <v>166</v>
      </c>
      <c r="C26" s="94">
        <v>0</v>
      </c>
      <c r="D26" s="94">
        <v>0</v>
      </c>
      <c r="E26" s="94">
        <v>1</v>
      </c>
      <c r="F26" s="94">
        <v>1</v>
      </c>
      <c r="G26" s="94">
        <v>3</v>
      </c>
      <c r="H26" s="94">
        <v>2</v>
      </c>
      <c r="I26" s="94">
        <v>4</v>
      </c>
      <c r="J26" s="94">
        <v>0</v>
      </c>
      <c r="K26" s="94">
        <v>1</v>
      </c>
      <c r="L26" s="94">
        <v>3</v>
      </c>
      <c r="M26" s="97">
        <f t="shared" si="1"/>
        <v>15</v>
      </c>
      <c r="N26" s="97">
        <f t="shared" si="3"/>
        <v>1.5</v>
      </c>
      <c r="O26" s="59">
        <f t="shared" si="2"/>
        <v>7.425742574257425</v>
      </c>
      <c r="P26" s="27"/>
    </row>
    <row r="27" spans="2:16" ht="15.75" customHeight="1">
      <c r="B27" s="58" t="s">
        <v>167</v>
      </c>
      <c r="C27" s="94">
        <v>4</v>
      </c>
      <c r="D27" s="94">
        <v>1</v>
      </c>
      <c r="E27" s="94">
        <v>0</v>
      </c>
      <c r="F27" s="122">
        <v>0</v>
      </c>
      <c r="G27" s="122">
        <v>0</v>
      </c>
      <c r="H27" s="122">
        <v>5</v>
      </c>
      <c r="I27" s="122">
        <v>2</v>
      </c>
      <c r="J27" s="122">
        <v>1</v>
      </c>
      <c r="K27" s="122">
        <v>0</v>
      </c>
      <c r="L27" s="122">
        <v>1</v>
      </c>
      <c r="M27" s="97">
        <f t="shared" si="1"/>
        <v>14</v>
      </c>
      <c r="N27" s="97">
        <f t="shared" si="3"/>
        <v>1.4</v>
      </c>
      <c r="O27" s="201">
        <f t="shared" si="2"/>
        <v>6.9306930693069315</v>
      </c>
      <c r="P27" s="27"/>
    </row>
    <row r="28" spans="2:16" ht="15.75" customHeight="1">
      <c r="B28" s="60" t="s">
        <v>168</v>
      </c>
      <c r="C28" s="94">
        <v>0</v>
      </c>
      <c r="D28" s="94">
        <v>0</v>
      </c>
      <c r="E28" s="94">
        <v>1</v>
      </c>
      <c r="F28" s="94">
        <v>1</v>
      </c>
      <c r="G28" s="94">
        <v>1</v>
      </c>
      <c r="H28" s="94">
        <v>4</v>
      </c>
      <c r="I28" s="94">
        <v>1</v>
      </c>
      <c r="J28" s="94">
        <v>3</v>
      </c>
      <c r="K28" s="94">
        <v>1</v>
      </c>
      <c r="L28" s="94">
        <v>3</v>
      </c>
      <c r="M28" s="97">
        <f t="shared" si="1"/>
        <v>15</v>
      </c>
      <c r="N28" s="97">
        <f t="shared" si="3"/>
        <v>1.5</v>
      </c>
      <c r="O28" s="59">
        <f t="shared" si="2"/>
        <v>7.425742574257425</v>
      </c>
      <c r="P28" s="27"/>
    </row>
    <row r="29" spans="2:16" ht="15.75" customHeight="1">
      <c r="B29" s="60" t="s">
        <v>169</v>
      </c>
      <c r="C29" s="94">
        <v>0</v>
      </c>
      <c r="D29" s="94">
        <v>0</v>
      </c>
      <c r="E29" s="94">
        <v>1</v>
      </c>
      <c r="F29" s="122">
        <v>1</v>
      </c>
      <c r="G29" s="122">
        <v>1</v>
      </c>
      <c r="H29" s="122">
        <v>0</v>
      </c>
      <c r="I29" s="122">
        <v>2</v>
      </c>
      <c r="J29" s="122">
        <v>0</v>
      </c>
      <c r="K29" s="122">
        <v>1</v>
      </c>
      <c r="L29" s="122">
        <v>0</v>
      </c>
      <c r="M29" s="97">
        <f t="shared" si="1"/>
        <v>6</v>
      </c>
      <c r="N29" s="97">
        <f t="shared" si="3"/>
        <v>0.6</v>
      </c>
      <c r="O29" s="201">
        <f t="shared" si="2"/>
        <v>2.9702970297029703</v>
      </c>
      <c r="P29" s="27"/>
    </row>
    <row r="30" spans="2:16" ht="15.75" customHeight="1">
      <c r="B30" s="60" t="s">
        <v>170</v>
      </c>
      <c r="C30" s="94">
        <v>0</v>
      </c>
      <c r="D30" s="94">
        <v>1</v>
      </c>
      <c r="E30" s="94">
        <v>0</v>
      </c>
      <c r="F30" s="94">
        <v>0</v>
      </c>
      <c r="G30" s="94">
        <v>1</v>
      </c>
      <c r="H30" s="94">
        <v>1</v>
      </c>
      <c r="I30" s="94">
        <v>0</v>
      </c>
      <c r="J30" s="94">
        <v>0</v>
      </c>
      <c r="K30" s="94">
        <v>2</v>
      </c>
      <c r="L30" s="94">
        <v>0</v>
      </c>
      <c r="M30" s="97">
        <f t="shared" si="1"/>
        <v>5</v>
      </c>
      <c r="N30" s="97">
        <f t="shared" si="3"/>
        <v>0.5</v>
      </c>
      <c r="O30" s="59">
        <f t="shared" si="2"/>
        <v>2.4752475247524752</v>
      </c>
      <c r="P30" s="27"/>
    </row>
    <row r="31" spans="2:16" ht="15.75" customHeight="1">
      <c r="B31" s="60" t="s">
        <v>171</v>
      </c>
      <c r="C31" s="94">
        <v>1</v>
      </c>
      <c r="D31" s="94">
        <v>0</v>
      </c>
      <c r="E31" s="94">
        <v>1</v>
      </c>
      <c r="F31" s="94">
        <v>0</v>
      </c>
      <c r="G31" s="94">
        <v>1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7">
        <f t="shared" si="1"/>
        <v>3</v>
      </c>
      <c r="N31" s="97">
        <f t="shared" si="3"/>
        <v>0.3</v>
      </c>
      <c r="O31" s="201">
        <f t="shared" si="2"/>
        <v>1.4851485148514851</v>
      </c>
      <c r="P31" s="27"/>
    </row>
    <row r="32" spans="2:16" ht="15.75" customHeight="1">
      <c r="B32" s="60" t="s">
        <v>172</v>
      </c>
      <c r="C32" s="94">
        <v>0</v>
      </c>
      <c r="D32" s="94">
        <v>0</v>
      </c>
      <c r="E32" s="94">
        <v>0</v>
      </c>
      <c r="F32" s="122">
        <v>0</v>
      </c>
      <c r="G32" s="122">
        <v>0</v>
      </c>
      <c r="H32" s="122">
        <v>2</v>
      </c>
      <c r="I32" s="122">
        <v>0</v>
      </c>
      <c r="J32" s="122">
        <v>1</v>
      </c>
      <c r="K32" s="122">
        <v>1</v>
      </c>
      <c r="L32" s="122">
        <v>1</v>
      </c>
      <c r="M32" s="97">
        <f t="shared" si="1"/>
        <v>5</v>
      </c>
      <c r="N32" s="97">
        <f t="shared" si="3"/>
        <v>0.5</v>
      </c>
      <c r="O32" s="59">
        <f t="shared" si="2"/>
        <v>2.4752475247524752</v>
      </c>
      <c r="P32" s="27"/>
    </row>
    <row r="33" spans="2:16" ht="15.75" customHeight="1">
      <c r="B33" s="60" t="s">
        <v>173</v>
      </c>
      <c r="C33" s="94">
        <v>0</v>
      </c>
      <c r="D33" s="94">
        <v>3</v>
      </c>
      <c r="E33" s="94">
        <v>1</v>
      </c>
      <c r="F33" s="94">
        <v>0</v>
      </c>
      <c r="G33" s="94">
        <v>2</v>
      </c>
      <c r="H33" s="94">
        <v>0</v>
      </c>
      <c r="I33" s="94">
        <v>2</v>
      </c>
      <c r="J33" s="94">
        <v>1</v>
      </c>
      <c r="K33" s="94">
        <v>2</v>
      </c>
      <c r="L33" s="94">
        <v>5</v>
      </c>
      <c r="M33" s="97">
        <f t="shared" si="1"/>
        <v>16</v>
      </c>
      <c r="N33" s="97">
        <f t="shared" si="3"/>
        <v>1.6</v>
      </c>
      <c r="O33" s="201">
        <f>M33/M$36*100</f>
        <v>7.920792079207921</v>
      </c>
      <c r="P33" s="27"/>
    </row>
    <row r="34" spans="2:16" ht="15.75" customHeight="1">
      <c r="B34" s="58" t="s">
        <v>174</v>
      </c>
      <c r="C34" s="94">
        <v>1</v>
      </c>
      <c r="D34" s="94">
        <v>1</v>
      </c>
      <c r="E34" s="94">
        <v>0</v>
      </c>
      <c r="F34" s="122">
        <v>1</v>
      </c>
      <c r="G34" s="122">
        <v>0</v>
      </c>
      <c r="H34" s="122">
        <v>0</v>
      </c>
      <c r="I34" s="122">
        <v>0</v>
      </c>
      <c r="J34" s="122">
        <v>0</v>
      </c>
      <c r="K34" s="122">
        <v>1</v>
      </c>
      <c r="L34" s="122">
        <v>0</v>
      </c>
      <c r="M34" s="97">
        <f t="shared" si="1"/>
        <v>4</v>
      </c>
      <c r="N34" s="97">
        <f t="shared" si="3"/>
        <v>0.4</v>
      </c>
      <c r="O34" s="59">
        <f>M34/M$36*100</f>
        <v>1.9801980198019802</v>
      </c>
      <c r="P34" s="27"/>
    </row>
    <row r="35" spans="2:16" ht="15.75" customHeight="1" thickBot="1">
      <c r="B35" s="60" t="s">
        <v>91</v>
      </c>
      <c r="C35" s="94">
        <v>1</v>
      </c>
      <c r="D35" s="94">
        <v>1</v>
      </c>
      <c r="E35" s="153">
        <v>4</v>
      </c>
      <c r="F35" s="153">
        <v>4</v>
      </c>
      <c r="G35" s="153">
        <v>1</v>
      </c>
      <c r="H35" s="153">
        <v>6</v>
      </c>
      <c r="I35" s="153">
        <v>3</v>
      </c>
      <c r="J35" s="153">
        <v>1</v>
      </c>
      <c r="K35" s="153">
        <v>0</v>
      </c>
      <c r="L35" s="153">
        <v>2</v>
      </c>
      <c r="M35" s="152">
        <f t="shared" si="1"/>
        <v>23</v>
      </c>
      <c r="N35" s="152">
        <f t="shared" si="3"/>
        <v>2.3</v>
      </c>
      <c r="O35" s="201">
        <f>M35/M$36*100</f>
        <v>11.386138613861387</v>
      </c>
      <c r="P35" s="27"/>
    </row>
    <row r="36" spans="2:16" ht="15.75" customHeight="1" thickBot="1">
      <c r="B36" s="61" t="s">
        <v>175</v>
      </c>
      <c r="C36" s="99">
        <f aca="true" t="shared" si="4" ref="C36:L36">SUM(C17:C35)</f>
        <v>16</v>
      </c>
      <c r="D36" s="100">
        <f t="shared" si="4"/>
        <v>14</v>
      </c>
      <c r="E36" s="100">
        <f t="shared" si="4"/>
        <v>19</v>
      </c>
      <c r="F36" s="100">
        <f t="shared" si="4"/>
        <v>19</v>
      </c>
      <c r="G36" s="100">
        <f t="shared" si="4"/>
        <v>28</v>
      </c>
      <c r="H36" s="100">
        <f t="shared" si="4"/>
        <v>26</v>
      </c>
      <c r="I36" s="100">
        <f t="shared" si="4"/>
        <v>26</v>
      </c>
      <c r="J36" s="100">
        <f t="shared" si="4"/>
        <v>15</v>
      </c>
      <c r="K36" s="100">
        <f t="shared" si="4"/>
        <v>15</v>
      </c>
      <c r="L36" s="100">
        <f t="shared" si="4"/>
        <v>24</v>
      </c>
      <c r="M36" s="100">
        <f t="shared" si="1"/>
        <v>202</v>
      </c>
      <c r="N36" s="100">
        <f t="shared" si="3"/>
        <v>20.2</v>
      </c>
      <c r="O36" s="62">
        <f>M36/M$36*100</f>
        <v>100</v>
      </c>
      <c r="P36" s="27"/>
    </row>
    <row r="37" spans="2:16" ht="15.75" customHeight="1" thickBot="1" thickTop="1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17"/>
      <c r="O37" s="105"/>
      <c r="P37" s="27"/>
    </row>
    <row r="38" spans="2:16" ht="15.75" customHeight="1" thickBot="1" thickTop="1">
      <c r="B38" s="49"/>
      <c r="C38" s="50" t="str">
        <f>acc1!$C$7</f>
        <v>Frederick County Pedestrian On Foot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2"/>
      <c r="P38" s="27"/>
    </row>
    <row r="39" spans="2:16" ht="15.75" customHeight="1" thickBot="1">
      <c r="B39" s="53" t="s">
        <v>176</v>
      </c>
      <c r="C39" s="54">
        <f>acc1!C$8</f>
        <v>1994</v>
      </c>
      <c r="D39" s="55">
        <f>acc1!D$8</f>
        <v>1995</v>
      </c>
      <c r="E39" s="55">
        <f>acc1!E$8</f>
        <v>1996</v>
      </c>
      <c r="F39" s="55">
        <f>acc1!F$8</f>
        <v>1997</v>
      </c>
      <c r="G39" s="55">
        <f>acc1!G$8</f>
        <v>1998</v>
      </c>
      <c r="H39" s="55">
        <f>acc1!H$8</f>
        <v>1999</v>
      </c>
      <c r="I39" s="55">
        <f>acc1!I$8</f>
        <v>2000</v>
      </c>
      <c r="J39" s="55">
        <f>acc1!J$8</f>
        <v>2001</v>
      </c>
      <c r="K39" s="55">
        <f>acc1!K$8</f>
        <v>2002</v>
      </c>
      <c r="L39" s="55">
        <f>acc1!L$8</f>
        <v>2003</v>
      </c>
      <c r="M39" s="55" t="s">
        <v>5</v>
      </c>
      <c r="N39" s="56" t="s">
        <v>6</v>
      </c>
      <c r="O39" s="57" t="s">
        <v>7</v>
      </c>
      <c r="P39" s="27"/>
    </row>
    <row r="40" spans="2:16" ht="15.75" customHeight="1">
      <c r="B40" s="60" t="s">
        <v>177</v>
      </c>
      <c r="C40" s="94">
        <v>0</v>
      </c>
      <c r="D40" s="94">
        <v>0</v>
      </c>
      <c r="E40" s="94">
        <v>0</v>
      </c>
      <c r="F40" s="122">
        <v>0</v>
      </c>
      <c r="G40" s="122">
        <v>0</v>
      </c>
      <c r="H40" s="122">
        <v>0</v>
      </c>
      <c r="I40" s="122">
        <v>1</v>
      </c>
      <c r="J40" s="122">
        <v>0</v>
      </c>
      <c r="K40" s="122">
        <v>3</v>
      </c>
      <c r="L40" s="122">
        <v>0</v>
      </c>
      <c r="M40" s="119">
        <f aca="true" t="shared" si="5" ref="M40:M49">SUM(C40:L40)</f>
        <v>4</v>
      </c>
      <c r="N40" s="219">
        <f>M40/10</f>
        <v>0.4</v>
      </c>
      <c r="O40" s="201">
        <f>M40/M$49*100</f>
        <v>1.9801980198019802</v>
      </c>
      <c r="P40" s="27"/>
    </row>
    <row r="41" spans="2:16" ht="15.75" customHeight="1">
      <c r="B41" s="60" t="s">
        <v>178</v>
      </c>
      <c r="C41" s="94">
        <v>13</v>
      </c>
      <c r="D41" s="94">
        <v>10</v>
      </c>
      <c r="E41" s="94">
        <v>12</v>
      </c>
      <c r="F41" s="94">
        <v>10</v>
      </c>
      <c r="G41" s="94">
        <v>21</v>
      </c>
      <c r="H41" s="94">
        <v>14</v>
      </c>
      <c r="I41" s="94">
        <v>18</v>
      </c>
      <c r="J41" s="94">
        <v>12</v>
      </c>
      <c r="K41" s="94">
        <v>9</v>
      </c>
      <c r="L41" s="94">
        <v>19</v>
      </c>
      <c r="M41" s="97">
        <f t="shared" si="5"/>
        <v>138</v>
      </c>
      <c r="N41" s="97">
        <f aca="true" t="shared" si="6" ref="N41:N49">M41/10</f>
        <v>13.8</v>
      </c>
      <c r="O41" s="59">
        <f aca="true" t="shared" si="7" ref="O41:O49">M41/M$49*100</f>
        <v>68.31683168316832</v>
      </c>
      <c r="P41" s="27"/>
    </row>
    <row r="42" spans="2:16" ht="15.75" customHeight="1">
      <c r="B42" s="60" t="s">
        <v>179</v>
      </c>
      <c r="C42" s="94">
        <v>2</v>
      </c>
      <c r="D42" s="94">
        <v>0</v>
      </c>
      <c r="E42" s="94">
        <v>1</v>
      </c>
      <c r="F42" s="122">
        <v>4</v>
      </c>
      <c r="G42" s="122">
        <v>1</v>
      </c>
      <c r="H42" s="122">
        <v>5</v>
      </c>
      <c r="I42" s="122">
        <v>2</v>
      </c>
      <c r="J42" s="122">
        <v>0</v>
      </c>
      <c r="K42" s="122">
        <v>1</v>
      </c>
      <c r="L42" s="122">
        <v>2</v>
      </c>
      <c r="M42" s="97">
        <f t="shared" si="5"/>
        <v>18</v>
      </c>
      <c r="N42" s="97">
        <f t="shared" si="6"/>
        <v>1.8</v>
      </c>
      <c r="O42" s="201">
        <f t="shared" si="7"/>
        <v>8.91089108910891</v>
      </c>
      <c r="P42" s="27"/>
    </row>
    <row r="43" spans="2:16" ht="15.75" customHeight="1">
      <c r="B43" s="60" t="s">
        <v>180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7">
        <f t="shared" si="5"/>
        <v>0</v>
      </c>
      <c r="N43" s="97">
        <f t="shared" si="6"/>
        <v>0</v>
      </c>
      <c r="O43" s="59">
        <f t="shared" si="7"/>
        <v>0</v>
      </c>
      <c r="P43" s="27"/>
    </row>
    <row r="44" spans="2:16" ht="15.75" customHeight="1">
      <c r="B44" s="58" t="s">
        <v>181</v>
      </c>
      <c r="C44" s="94">
        <v>0</v>
      </c>
      <c r="D44" s="94">
        <v>1</v>
      </c>
      <c r="E44" s="94">
        <v>0</v>
      </c>
      <c r="F44" s="122">
        <v>0</v>
      </c>
      <c r="G44" s="122">
        <v>0</v>
      </c>
      <c r="H44" s="122">
        <v>0</v>
      </c>
      <c r="I44" s="122">
        <v>1</v>
      </c>
      <c r="J44" s="122">
        <v>0</v>
      </c>
      <c r="K44" s="122">
        <v>1</v>
      </c>
      <c r="L44" s="122">
        <v>0</v>
      </c>
      <c r="M44" s="97">
        <f t="shared" si="5"/>
        <v>3</v>
      </c>
      <c r="N44" s="97">
        <f t="shared" si="6"/>
        <v>0.3</v>
      </c>
      <c r="O44" s="201">
        <f t="shared" si="7"/>
        <v>1.4851485148514851</v>
      </c>
      <c r="P44" s="27"/>
    </row>
    <row r="45" spans="2:16" ht="15.75" customHeight="1">
      <c r="B45" s="60" t="s">
        <v>182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7">
        <f t="shared" si="5"/>
        <v>0</v>
      </c>
      <c r="N45" s="97">
        <f t="shared" si="6"/>
        <v>0</v>
      </c>
      <c r="O45" s="59">
        <f t="shared" si="7"/>
        <v>0</v>
      </c>
      <c r="P45" s="27"/>
    </row>
    <row r="46" spans="2:16" ht="15.75" customHeight="1">
      <c r="B46" s="60" t="s">
        <v>183</v>
      </c>
      <c r="C46" s="94">
        <v>0</v>
      </c>
      <c r="D46" s="94">
        <v>0</v>
      </c>
      <c r="E46" s="94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97">
        <f t="shared" si="5"/>
        <v>0</v>
      </c>
      <c r="N46" s="97">
        <f t="shared" si="6"/>
        <v>0</v>
      </c>
      <c r="O46" s="201">
        <f t="shared" si="7"/>
        <v>0</v>
      </c>
      <c r="P46" s="27"/>
    </row>
    <row r="47" spans="2:16" ht="15.75" customHeight="1">
      <c r="B47" s="60" t="s">
        <v>184</v>
      </c>
      <c r="C47" s="94">
        <v>0</v>
      </c>
      <c r="D47" s="94">
        <v>1</v>
      </c>
      <c r="E47" s="94">
        <v>0</v>
      </c>
      <c r="F47" s="94">
        <v>1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7">
        <f t="shared" si="5"/>
        <v>2</v>
      </c>
      <c r="N47" s="97">
        <f t="shared" si="6"/>
        <v>0.2</v>
      </c>
      <c r="O47" s="59">
        <f t="shared" si="7"/>
        <v>0.9900990099009901</v>
      </c>
      <c r="P47" s="27"/>
    </row>
    <row r="48" spans="2:16" ht="15.75" customHeight="1" thickBot="1">
      <c r="B48" s="60" t="s">
        <v>91</v>
      </c>
      <c r="C48" s="94">
        <v>1</v>
      </c>
      <c r="D48" s="94">
        <v>2</v>
      </c>
      <c r="E48" s="153">
        <v>6</v>
      </c>
      <c r="F48" s="122">
        <v>4</v>
      </c>
      <c r="G48" s="122">
        <v>6</v>
      </c>
      <c r="H48" s="122">
        <v>7</v>
      </c>
      <c r="I48" s="122">
        <v>4</v>
      </c>
      <c r="J48" s="122">
        <v>3</v>
      </c>
      <c r="K48" s="122">
        <v>1</v>
      </c>
      <c r="L48" s="122">
        <v>3</v>
      </c>
      <c r="M48" s="152">
        <f t="shared" si="5"/>
        <v>37</v>
      </c>
      <c r="N48" s="152">
        <f t="shared" si="6"/>
        <v>3.7</v>
      </c>
      <c r="O48" s="201">
        <f t="shared" si="7"/>
        <v>18.316831683168317</v>
      </c>
      <c r="P48" s="27"/>
    </row>
    <row r="49" spans="2:16" ht="15.75" customHeight="1" thickBot="1">
      <c r="B49" s="61" t="s">
        <v>175</v>
      </c>
      <c r="C49" s="99">
        <f aca="true" t="shared" si="8" ref="C49:L49">SUM(C40:C48)</f>
        <v>16</v>
      </c>
      <c r="D49" s="100">
        <f t="shared" si="8"/>
        <v>14</v>
      </c>
      <c r="E49" s="100">
        <f t="shared" si="8"/>
        <v>19</v>
      </c>
      <c r="F49" s="100">
        <f t="shared" si="8"/>
        <v>19</v>
      </c>
      <c r="G49" s="100">
        <f t="shared" si="8"/>
        <v>28</v>
      </c>
      <c r="H49" s="100">
        <f t="shared" si="8"/>
        <v>26</v>
      </c>
      <c r="I49" s="100">
        <f t="shared" si="8"/>
        <v>26</v>
      </c>
      <c r="J49" s="100">
        <f t="shared" si="8"/>
        <v>15</v>
      </c>
      <c r="K49" s="100">
        <f t="shared" si="8"/>
        <v>15</v>
      </c>
      <c r="L49" s="100">
        <f t="shared" si="8"/>
        <v>24</v>
      </c>
      <c r="M49" s="100">
        <f t="shared" si="5"/>
        <v>202</v>
      </c>
      <c r="N49" s="100">
        <f t="shared" si="6"/>
        <v>20.2</v>
      </c>
      <c r="O49" s="62">
        <f t="shared" si="7"/>
        <v>100</v>
      </c>
      <c r="P49" s="27"/>
    </row>
    <row r="50" spans="2:16" ht="15.75" customHeight="1" thickBot="1" thickTop="1">
      <c r="B50" s="63"/>
      <c r="C50" s="63"/>
      <c r="D50" s="63"/>
      <c r="E50" s="105"/>
      <c r="F50" s="105"/>
      <c r="G50" s="105"/>
      <c r="H50" s="105"/>
      <c r="I50" s="105"/>
      <c r="J50" s="105"/>
      <c r="K50" s="105"/>
      <c r="L50" s="105"/>
      <c r="M50" s="105"/>
      <c r="N50" s="117"/>
      <c r="O50" s="63"/>
      <c r="P50" s="27"/>
    </row>
    <row r="51" spans="2:16" ht="15.75" customHeight="1" thickBot="1" thickTop="1">
      <c r="B51" s="49"/>
      <c r="C51" s="50" t="str">
        <f>acc1!$C$7</f>
        <v>Frederick County Pedestrian On Foot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2"/>
      <c r="P51" s="27"/>
    </row>
    <row r="52" spans="2:16" ht="15.75" customHeight="1" thickBot="1">
      <c r="B52" s="53" t="s">
        <v>185</v>
      </c>
      <c r="C52" s="54">
        <f>acc1!C$8</f>
        <v>1994</v>
      </c>
      <c r="D52" s="55">
        <f>acc1!D$8</f>
        <v>1995</v>
      </c>
      <c r="E52" s="55">
        <f>acc1!E$8</f>
        <v>1996</v>
      </c>
      <c r="F52" s="55">
        <f>acc1!F$8</f>
        <v>1997</v>
      </c>
      <c r="G52" s="55">
        <f>acc1!G$8</f>
        <v>1998</v>
      </c>
      <c r="H52" s="55">
        <f>acc1!H$8</f>
        <v>1999</v>
      </c>
      <c r="I52" s="55">
        <f>acc1!I$8</f>
        <v>2000</v>
      </c>
      <c r="J52" s="55">
        <f>acc1!J$8</f>
        <v>2001</v>
      </c>
      <c r="K52" s="55">
        <f>acc1!K$8</f>
        <v>2002</v>
      </c>
      <c r="L52" s="55">
        <f>acc1!L$8</f>
        <v>2003</v>
      </c>
      <c r="M52" s="55" t="s">
        <v>5</v>
      </c>
      <c r="N52" s="220" t="s">
        <v>6</v>
      </c>
      <c r="O52" s="57" t="s">
        <v>7</v>
      </c>
      <c r="P52" s="27"/>
    </row>
    <row r="53" spans="2:16" ht="15.75" customHeight="1">
      <c r="B53" s="60" t="s">
        <v>186</v>
      </c>
      <c r="C53" s="94">
        <v>8</v>
      </c>
      <c r="D53" s="94">
        <v>9</v>
      </c>
      <c r="E53" s="94">
        <v>9</v>
      </c>
      <c r="F53" s="122">
        <v>13</v>
      </c>
      <c r="G53" s="122">
        <v>17</v>
      </c>
      <c r="H53" s="199">
        <v>16</v>
      </c>
      <c r="I53" s="199">
        <v>17</v>
      </c>
      <c r="J53" s="199">
        <v>5</v>
      </c>
      <c r="K53" s="199">
        <v>8</v>
      </c>
      <c r="L53" s="199">
        <v>14</v>
      </c>
      <c r="M53" s="119">
        <f>SUM(C53:L53)</f>
        <v>116</v>
      </c>
      <c r="N53" s="119">
        <f>M53/10</f>
        <v>11.6</v>
      </c>
      <c r="O53" s="201">
        <f>M53/M$56*100</f>
        <v>57.42574257425742</v>
      </c>
      <c r="P53" s="27"/>
    </row>
    <row r="54" spans="2:16" ht="15.75" customHeight="1">
      <c r="B54" s="60" t="s">
        <v>187</v>
      </c>
      <c r="C54" s="94">
        <v>7</v>
      </c>
      <c r="D54" s="94">
        <v>4</v>
      </c>
      <c r="E54" s="94">
        <v>8</v>
      </c>
      <c r="F54" s="94">
        <v>3</v>
      </c>
      <c r="G54" s="94">
        <v>11</v>
      </c>
      <c r="H54" s="94">
        <v>8</v>
      </c>
      <c r="I54" s="94">
        <v>7</v>
      </c>
      <c r="J54" s="94">
        <v>9</v>
      </c>
      <c r="K54" s="146">
        <v>7</v>
      </c>
      <c r="L54" s="146">
        <v>9</v>
      </c>
      <c r="M54" s="97">
        <f>SUM(C54:L54)</f>
        <v>73</v>
      </c>
      <c r="N54" s="101">
        <f>M54/10</f>
        <v>7.3</v>
      </c>
      <c r="O54" s="59">
        <f>M54/M$56*100</f>
        <v>36.13861386138614</v>
      </c>
      <c r="P54" s="27"/>
    </row>
    <row r="55" spans="2:16" ht="15.75" customHeight="1" thickBot="1">
      <c r="B55" s="60" t="s">
        <v>91</v>
      </c>
      <c r="C55" s="94">
        <v>1</v>
      </c>
      <c r="D55" s="94">
        <v>1</v>
      </c>
      <c r="E55" s="153">
        <v>2</v>
      </c>
      <c r="F55" s="122">
        <v>3</v>
      </c>
      <c r="G55" s="122">
        <v>0</v>
      </c>
      <c r="H55" s="173">
        <v>2</v>
      </c>
      <c r="I55" s="173">
        <v>2</v>
      </c>
      <c r="J55" s="173">
        <v>1</v>
      </c>
      <c r="K55" s="153">
        <v>0</v>
      </c>
      <c r="L55" s="153">
        <v>1</v>
      </c>
      <c r="M55" s="152">
        <f>SUM(C55:L55)</f>
        <v>13</v>
      </c>
      <c r="N55" s="152">
        <f>M55/10</f>
        <v>1.3</v>
      </c>
      <c r="O55" s="201">
        <f>M55/M$56*100</f>
        <v>6.435643564356436</v>
      </c>
      <c r="P55" s="27"/>
    </row>
    <row r="56" spans="2:16" ht="15.75" customHeight="1" thickBot="1">
      <c r="B56" s="61" t="s">
        <v>175</v>
      </c>
      <c r="C56" s="99">
        <f aca="true" t="shared" si="9" ref="C56:L56">SUM(C53:C55)</f>
        <v>16</v>
      </c>
      <c r="D56" s="100">
        <f t="shared" si="9"/>
        <v>14</v>
      </c>
      <c r="E56" s="100">
        <f t="shared" si="9"/>
        <v>19</v>
      </c>
      <c r="F56" s="100">
        <f t="shared" si="9"/>
        <v>19</v>
      </c>
      <c r="G56" s="100">
        <f t="shared" si="9"/>
        <v>28</v>
      </c>
      <c r="H56" s="100">
        <f t="shared" si="9"/>
        <v>26</v>
      </c>
      <c r="I56" s="100">
        <f t="shared" si="9"/>
        <v>26</v>
      </c>
      <c r="J56" s="100">
        <f t="shared" si="9"/>
        <v>15</v>
      </c>
      <c r="K56" s="100">
        <f t="shared" si="9"/>
        <v>15</v>
      </c>
      <c r="L56" s="100">
        <f t="shared" si="9"/>
        <v>24</v>
      </c>
      <c r="M56" s="100">
        <f>SUM(C56:L56)</f>
        <v>202</v>
      </c>
      <c r="N56" s="100">
        <f>M56/10</f>
        <v>20.2</v>
      </c>
      <c r="O56" s="62">
        <f>M56/M$56*100</f>
        <v>100</v>
      </c>
      <c r="P56" s="27"/>
    </row>
    <row r="57" spans="2:16" ht="15.75" customHeight="1" thickBot="1" thickTop="1">
      <c r="B57" s="63"/>
      <c r="C57" s="63"/>
      <c r="D57" s="63"/>
      <c r="E57" s="105"/>
      <c r="F57" s="105"/>
      <c r="G57" s="105"/>
      <c r="H57" s="105"/>
      <c r="I57" s="105"/>
      <c r="J57" s="105"/>
      <c r="K57" s="105"/>
      <c r="L57" s="105"/>
      <c r="M57" s="105"/>
      <c r="N57" s="117"/>
      <c r="O57" s="63"/>
      <c r="P57" s="27"/>
    </row>
    <row r="58" spans="2:16" ht="15.75" customHeight="1" thickBot="1" thickTop="1">
      <c r="B58" s="49"/>
      <c r="C58" s="50" t="str">
        <f>acc1!$C$7</f>
        <v>Frederick County Pedestrian On Foot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52"/>
      <c r="P58" s="27"/>
    </row>
    <row r="59" spans="2:16" ht="15.75" customHeight="1" thickBot="1">
      <c r="B59" s="53" t="s">
        <v>188</v>
      </c>
      <c r="C59" s="54">
        <f>acc1!C$8</f>
        <v>1994</v>
      </c>
      <c r="D59" s="55">
        <f>acc1!D$8</f>
        <v>1995</v>
      </c>
      <c r="E59" s="55">
        <f>acc1!E$8</f>
        <v>1996</v>
      </c>
      <c r="F59" s="55">
        <f>acc1!F$8</f>
        <v>1997</v>
      </c>
      <c r="G59" s="55">
        <f>acc1!G$8</f>
        <v>1998</v>
      </c>
      <c r="H59" s="55">
        <f>acc1!H$8</f>
        <v>1999</v>
      </c>
      <c r="I59" s="55">
        <f>acc1!I$8</f>
        <v>2000</v>
      </c>
      <c r="J59" s="55">
        <f>acc1!J$8</f>
        <v>2001</v>
      </c>
      <c r="K59" s="55">
        <f>acc1!K$8</f>
        <v>2002</v>
      </c>
      <c r="L59" s="55">
        <f>acc1!L$8</f>
        <v>2003</v>
      </c>
      <c r="M59" s="55" t="s">
        <v>5</v>
      </c>
      <c r="N59" s="56" t="s">
        <v>6</v>
      </c>
      <c r="O59" s="57" t="s">
        <v>7</v>
      </c>
      <c r="P59" s="27"/>
    </row>
    <row r="60" spans="2:16" ht="15.75" customHeight="1">
      <c r="B60" s="60" t="s">
        <v>189</v>
      </c>
      <c r="C60" s="94">
        <v>0</v>
      </c>
      <c r="D60" s="94">
        <v>2</v>
      </c>
      <c r="E60" s="94">
        <v>0</v>
      </c>
      <c r="F60" s="122">
        <v>0</v>
      </c>
      <c r="G60" s="122">
        <v>0</v>
      </c>
      <c r="H60" s="122">
        <v>0</v>
      </c>
      <c r="I60" s="122">
        <v>1</v>
      </c>
      <c r="J60" s="122">
        <v>0</v>
      </c>
      <c r="K60" s="122">
        <v>0</v>
      </c>
      <c r="L60" s="122">
        <v>1</v>
      </c>
      <c r="M60" s="119">
        <f aca="true" t="shared" si="10" ref="M60:M71">SUM(C60:L60)</f>
        <v>4</v>
      </c>
      <c r="N60" s="200">
        <f>M60/10</f>
        <v>0.4</v>
      </c>
      <c r="O60" s="201">
        <f>M60/M$71*100</f>
        <v>1.9801980198019802</v>
      </c>
      <c r="P60" s="27"/>
    </row>
    <row r="61" spans="2:16" ht="15.75" customHeight="1">
      <c r="B61" s="60" t="s">
        <v>190</v>
      </c>
      <c r="C61" s="94">
        <v>1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7">
        <f t="shared" si="10"/>
        <v>1</v>
      </c>
      <c r="N61" s="97">
        <f aca="true" t="shared" si="11" ref="N61:N71">M61/10</f>
        <v>0.1</v>
      </c>
      <c r="O61" s="59">
        <f aca="true" t="shared" si="12" ref="O61:O71">M61/M$71*100</f>
        <v>0.49504950495049505</v>
      </c>
      <c r="P61" s="27"/>
    </row>
    <row r="62" spans="2:16" ht="15.75" customHeight="1">
      <c r="B62" s="60" t="s">
        <v>191</v>
      </c>
      <c r="C62" s="94">
        <v>11</v>
      </c>
      <c r="D62" s="94">
        <v>6</v>
      </c>
      <c r="E62" s="94">
        <v>8</v>
      </c>
      <c r="F62" s="122">
        <v>10</v>
      </c>
      <c r="G62" s="122">
        <v>17</v>
      </c>
      <c r="H62" s="94">
        <v>18</v>
      </c>
      <c r="I62" s="94">
        <v>18</v>
      </c>
      <c r="J62" s="94">
        <v>10</v>
      </c>
      <c r="K62" s="94">
        <v>12</v>
      </c>
      <c r="L62" s="94">
        <v>19</v>
      </c>
      <c r="M62" s="97">
        <f t="shared" si="10"/>
        <v>129</v>
      </c>
      <c r="N62" s="97">
        <f t="shared" si="11"/>
        <v>12.9</v>
      </c>
      <c r="O62" s="201">
        <f t="shared" si="12"/>
        <v>63.86138613861386</v>
      </c>
      <c r="P62" s="27"/>
    </row>
    <row r="63" spans="2:16" ht="15.75" customHeight="1">
      <c r="B63" s="60" t="s">
        <v>192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1</v>
      </c>
      <c r="J63" s="94">
        <v>0</v>
      </c>
      <c r="K63" s="94">
        <v>0</v>
      </c>
      <c r="L63" s="94">
        <v>0</v>
      </c>
      <c r="M63" s="97">
        <f t="shared" si="10"/>
        <v>1</v>
      </c>
      <c r="N63" s="97">
        <f t="shared" si="11"/>
        <v>0.1</v>
      </c>
      <c r="O63" s="59">
        <f t="shared" si="12"/>
        <v>0.49504950495049505</v>
      </c>
      <c r="P63" s="27"/>
    </row>
    <row r="64" spans="2:16" ht="15.75" customHeight="1">
      <c r="B64" s="58" t="s">
        <v>193</v>
      </c>
      <c r="C64" s="94">
        <v>0</v>
      </c>
      <c r="D64" s="94">
        <v>0</v>
      </c>
      <c r="E64" s="94">
        <v>1</v>
      </c>
      <c r="F64" s="122">
        <v>0</v>
      </c>
      <c r="G64" s="122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7">
        <f t="shared" si="10"/>
        <v>1</v>
      </c>
      <c r="N64" s="97">
        <f t="shared" si="11"/>
        <v>0.1</v>
      </c>
      <c r="O64" s="201">
        <f t="shared" si="12"/>
        <v>0.49504950495049505</v>
      </c>
      <c r="P64" s="27"/>
    </row>
    <row r="65" spans="2:16" ht="15.75" customHeight="1">
      <c r="B65" s="60" t="s">
        <v>194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7">
        <f t="shared" si="10"/>
        <v>0</v>
      </c>
      <c r="N65" s="97">
        <f t="shared" si="11"/>
        <v>0</v>
      </c>
      <c r="O65" s="59">
        <f t="shared" si="12"/>
        <v>0</v>
      </c>
      <c r="P65" s="27"/>
    </row>
    <row r="66" spans="2:16" ht="15.75" customHeight="1">
      <c r="B66" s="60" t="s">
        <v>195</v>
      </c>
      <c r="C66" s="94">
        <v>0</v>
      </c>
      <c r="D66" s="94">
        <v>0</v>
      </c>
      <c r="E66" s="94">
        <v>0</v>
      </c>
      <c r="F66" s="122">
        <v>0</v>
      </c>
      <c r="G66" s="122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7">
        <f t="shared" si="10"/>
        <v>0</v>
      </c>
      <c r="N66" s="97">
        <f t="shared" si="11"/>
        <v>0</v>
      </c>
      <c r="O66" s="201">
        <f t="shared" si="12"/>
        <v>0</v>
      </c>
      <c r="P66" s="27"/>
    </row>
    <row r="67" spans="2:16" ht="15.75" customHeight="1">
      <c r="B67" s="60" t="s">
        <v>196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7">
        <f t="shared" si="10"/>
        <v>0</v>
      </c>
      <c r="N67" s="97">
        <f t="shared" si="11"/>
        <v>0</v>
      </c>
      <c r="O67" s="59">
        <f t="shared" si="12"/>
        <v>0</v>
      </c>
      <c r="P67" s="27"/>
    </row>
    <row r="68" spans="2:16" ht="15.75" customHeight="1">
      <c r="B68" s="60" t="s">
        <v>197</v>
      </c>
      <c r="C68" s="94">
        <v>1</v>
      </c>
      <c r="D68" s="94">
        <v>3</v>
      </c>
      <c r="E68" s="94">
        <v>3</v>
      </c>
      <c r="F68" s="122">
        <v>3</v>
      </c>
      <c r="G68" s="122">
        <v>3</v>
      </c>
      <c r="H68" s="94">
        <v>2</v>
      </c>
      <c r="I68" s="94">
        <v>2</v>
      </c>
      <c r="J68" s="94">
        <v>2</v>
      </c>
      <c r="K68" s="94">
        <v>2</v>
      </c>
      <c r="L68" s="94">
        <v>2</v>
      </c>
      <c r="M68" s="97">
        <f t="shared" si="10"/>
        <v>23</v>
      </c>
      <c r="N68" s="97">
        <f t="shared" si="11"/>
        <v>2.3</v>
      </c>
      <c r="O68" s="201">
        <f t="shared" si="12"/>
        <v>11.386138613861387</v>
      </c>
      <c r="P68" s="27"/>
    </row>
    <row r="69" spans="2:15" ht="15">
      <c r="B69" s="60" t="s">
        <v>177</v>
      </c>
      <c r="C69" s="94">
        <v>0</v>
      </c>
      <c r="D69" s="94">
        <v>1</v>
      </c>
      <c r="E69" s="94">
        <v>0</v>
      </c>
      <c r="F69" s="94">
        <v>1</v>
      </c>
      <c r="G69" s="94">
        <v>1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7">
        <f t="shared" si="10"/>
        <v>3</v>
      </c>
      <c r="N69" s="97">
        <f t="shared" si="11"/>
        <v>0.3</v>
      </c>
      <c r="O69" s="59">
        <f t="shared" si="12"/>
        <v>1.4851485148514851</v>
      </c>
    </row>
    <row r="70" spans="2:15" ht="15.75" thickBot="1">
      <c r="B70" s="60" t="s">
        <v>77</v>
      </c>
      <c r="C70" s="94">
        <v>3</v>
      </c>
      <c r="D70" s="94">
        <v>2</v>
      </c>
      <c r="E70" s="153">
        <v>7</v>
      </c>
      <c r="F70" s="153">
        <v>5</v>
      </c>
      <c r="G70" s="153">
        <v>7</v>
      </c>
      <c r="H70" s="173">
        <v>6</v>
      </c>
      <c r="I70" s="173">
        <v>4</v>
      </c>
      <c r="J70" s="173">
        <v>3</v>
      </c>
      <c r="K70" s="153">
        <v>1</v>
      </c>
      <c r="L70" s="153">
        <v>2</v>
      </c>
      <c r="M70" s="152">
        <f t="shared" si="10"/>
        <v>40</v>
      </c>
      <c r="N70" s="152">
        <f t="shared" si="11"/>
        <v>4</v>
      </c>
      <c r="O70" s="201">
        <f t="shared" si="12"/>
        <v>19.801980198019802</v>
      </c>
    </row>
    <row r="71" spans="2:15" ht="15.75" thickBot="1">
      <c r="B71" s="61" t="s">
        <v>175</v>
      </c>
      <c r="C71" s="99">
        <f aca="true" t="shared" si="13" ref="C71:L71">SUM(C60:C70)</f>
        <v>16</v>
      </c>
      <c r="D71" s="100">
        <f t="shared" si="13"/>
        <v>14</v>
      </c>
      <c r="E71" s="100">
        <f t="shared" si="13"/>
        <v>19</v>
      </c>
      <c r="F71" s="100">
        <f t="shared" si="13"/>
        <v>19</v>
      </c>
      <c r="G71" s="100">
        <f t="shared" si="13"/>
        <v>28</v>
      </c>
      <c r="H71" s="100">
        <f t="shared" si="13"/>
        <v>26</v>
      </c>
      <c r="I71" s="100">
        <f t="shared" si="13"/>
        <v>26</v>
      </c>
      <c r="J71" s="100">
        <f t="shared" si="13"/>
        <v>15</v>
      </c>
      <c r="K71" s="100">
        <f t="shared" si="13"/>
        <v>15</v>
      </c>
      <c r="L71" s="100">
        <f t="shared" si="13"/>
        <v>24</v>
      </c>
      <c r="M71" s="100">
        <f t="shared" si="10"/>
        <v>202</v>
      </c>
      <c r="N71" s="100">
        <f t="shared" si="11"/>
        <v>20.2</v>
      </c>
      <c r="O71" s="62">
        <f t="shared" si="12"/>
        <v>100</v>
      </c>
    </row>
    <row r="72" spans="2:15" ht="14.25" thickBot="1" thickTop="1">
      <c r="B72" s="35" t="s">
        <v>349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5"/>
    </row>
    <row r="73" spans="2:15" ht="15.75" customHeight="1" thickBot="1" thickTop="1">
      <c r="B73" s="49"/>
      <c r="C73" s="50" t="str">
        <f>$C$7</f>
        <v>Frederick County Pedestrian On Foot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2"/>
    </row>
    <row r="74" spans="2:15" ht="15.75" customHeight="1" thickBot="1">
      <c r="B74" s="53" t="s">
        <v>367</v>
      </c>
      <c r="C74" s="54">
        <f aca="true" t="shared" si="14" ref="C74:L74">C$8</f>
        <v>1994</v>
      </c>
      <c r="D74" s="55">
        <f t="shared" si="14"/>
        <v>1995</v>
      </c>
      <c r="E74" s="55">
        <f t="shared" si="14"/>
        <v>1996</v>
      </c>
      <c r="F74" s="55">
        <f t="shared" si="14"/>
        <v>1997</v>
      </c>
      <c r="G74" s="55">
        <f t="shared" si="14"/>
        <v>1998</v>
      </c>
      <c r="H74" s="55">
        <f t="shared" si="14"/>
        <v>1999</v>
      </c>
      <c r="I74" s="55">
        <f t="shared" si="14"/>
        <v>2000</v>
      </c>
      <c r="J74" s="55">
        <f t="shared" si="14"/>
        <v>2001</v>
      </c>
      <c r="K74" s="55">
        <f t="shared" si="14"/>
        <v>2002</v>
      </c>
      <c r="L74" s="55">
        <f t="shared" si="14"/>
        <v>2003</v>
      </c>
      <c r="M74" s="55" t="s">
        <v>5</v>
      </c>
      <c r="N74" s="56" t="s">
        <v>6</v>
      </c>
      <c r="O74" s="57" t="s">
        <v>7</v>
      </c>
    </row>
    <row r="75" spans="2:15" ht="15.75" customHeight="1">
      <c r="B75" s="60" t="s">
        <v>281</v>
      </c>
      <c r="C75" s="94">
        <v>0</v>
      </c>
      <c r="D75" s="94">
        <v>0</v>
      </c>
      <c r="E75" s="94">
        <v>0</v>
      </c>
      <c r="F75" s="146">
        <v>1</v>
      </c>
      <c r="G75" s="146">
        <v>2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19">
        <f aca="true" t="shared" si="15" ref="M75:M81">SUM(C75:L75)</f>
        <v>3</v>
      </c>
      <c r="N75" s="200">
        <f>M75/10</f>
        <v>0.3</v>
      </c>
      <c r="O75" s="202">
        <f>M75/M$81*100</f>
        <v>1.4851485148514851</v>
      </c>
    </row>
    <row r="76" spans="2:15" ht="15.75" customHeight="1">
      <c r="B76" s="60" t="s">
        <v>282</v>
      </c>
      <c r="C76" s="94">
        <v>14</v>
      </c>
      <c r="D76" s="94">
        <v>14</v>
      </c>
      <c r="E76" s="94">
        <v>13</v>
      </c>
      <c r="F76" s="122">
        <v>15</v>
      </c>
      <c r="G76" s="122">
        <v>23</v>
      </c>
      <c r="H76" s="94">
        <v>20</v>
      </c>
      <c r="I76" s="94">
        <v>24</v>
      </c>
      <c r="J76" s="94">
        <v>15</v>
      </c>
      <c r="K76" s="94">
        <v>14</v>
      </c>
      <c r="L76" s="94">
        <v>23</v>
      </c>
      <c r="M76" s="97">
        <f t="shared" si="15"/>
        <v>175</v>
      </c>
      <c r="N76" s="97">
        <f aca="true" t="shared" si="16" ref="N76:N81">M76/10</f>
        <v>17.5</v>
      </c>
      <c r="O76" s="202">
        <f aca="true" t="shared" si="17" ref="O76:O81">M76/M$81*100</f>
        <v>86.63366336633663</v>
      </c>
    </row>
    <row r="77" spans="2:15" ht="15.75" customHeight="1">
      <c r="B77" s="60" t="s">
        <v>283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7">
        <f t="shared" si="15"/>
        <v>0</v>
      </c>
      <c r="N77" s="97">
        <f t="shared" si="16"/>
        <v>0</v>
      </c>
      <c r="O77" s="202">
        <f t="shared" si="17"/>
        <v>0</v>
      </c>
    </row>
    <row r="78" spans="2:15" ht="15.75" customHeight="1">
      <c r="B78" s="58" t="s">
        <v>284</v>
      </c>
      <c r="C78" s="94">
        <v>0</v>
      </c>
      <c r="D78" s="94">
        <v>0</v>
      </c>
      <c r="E78" s="94">
        <v>0</v>
      </c>
      <c r="F78" s="122">
        <v>0</v>
      </c>
      <c r="G78" s="122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7">
        <f t="shared" si="15"/>
        <v>0</v>
      </c>
      <c r="N78" s="97">
        <f t="shared" si="16"/>
        <v>0</v>
      </c>
      <c r="O78" s="202">
        <f t="shared" si="17"/>
        <v>0</v>
      </c>
    </row>
    <row r="79" spans="2:15" ht="15.75" customHeight="1">
      <c r="B79" s="60" t="s">
        <v>285</v>
      </c>
      <c r="C79" s="94">
        <v>0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7">
        <f t="shared" si="15"/>
        <v>0</v>
      </c>
      <c r="N79" s="97">
        <f t="shared" si="16"/>
        <v>0</v>
      </c>
      <c r="O79" s="202">
        <f t="shared" si="17"/>
        <v>0</v>
      </c>
    </row>
    <row r="80" spans="2:15" ht="15.75" customHeight="1" thickBot="1">
      <c r="B80" s="60" t="s">
        <v>77</v>
      </c>
      <c r="C80" s="94">
        <v>2</v>
      </c>
      <c r="D80" s="94">
        <v>0</v>
      </c>
      <c r="E80" s="94">
        <v>6</v>
      </c>
      <c r="F80" s="122">
        <v>3</v>
      </c>
      <c r="G80" s="122">
        <v>3</v>
      </c>
      <c r="H80" s="173">
        <v>6</v>
      </c>
      <c r="I80" s="173">
        <v>2</v>
      </c>
      <c r="J80" s="173">
        <v>0</v>
      </c>
      <c r="K80" s="153">
        <v>1</v>
      </c>
      <c r="L80" s="153">
        <v>1</v>
      </c>
      <c r="M80" s="152">
        <f t="shared" si="15"/>
        <v>24</v>
      </c>
      <c r="N80" s="152">
        <f t="shared" si="16"/>
        <v>2.4</v>
      </c>
      <c r="O80" s="201">
        <f t="shared" si="17"/>
        <v>11.881188118811881</v>
      </c>
    </row>
    <row r="81" spans="2:15" ht="15.75" customHeight="1" thickBot="1">
      <c r="B81" s="61" t="s">
        <v>175</v>
      </c>
      <c r="C81" s="99">
        <f aca="true" t="shared" si="18" ref="C81:L81">SUM(C75:C80)</f>
        <v>16</v>
      </c>
      <c r="D81" s="100">
        <f t="shared" si="18"/>
        <v>14</v>
      </c>
      <c r="E81" s="99">
        <f t="shared" si="18"/>
        <v>19</v>
      </c>
      <c r="F81" s="100">
        <f t="shared" si="18"/>
        <v>19</v>
      </c>
      <c r="G81" s="100">
        <f t="shared" si="18"/>
        <v>28</v>
      </c>
      <c r="H81" s="100">
        <f t="shared" si="18"/>
        <v>26</v>
      </c>
      <c r="I81" s="100">
        <f t="shared" si="18"/>
        <v>26</v>
      </c>
      <c r="J81" s="100">
        <f t="shared" si="18"/>
        <v>15</v>
      </c>
      <c r="K81" s="100">
        <f t="shared" si="18"/>
        <v>15</v>
      </c>
      <c r="L81" s="100">
        <f t="shared" si="18"/>
        <v>24</v>
      </c>
      <c r="M81" s="100">
        <f t="shared" si="15"/>
        <v>202</v>
      </c>
      <c r="N81" s="100">
        <f t="shared" si="16"/>
        <v>20.2</v>
      </c>
      <c r="O81" s="62">
        <f t="shared" si="17"/>
        <v>100</v>
      </c>
    </row>
    <row r="82" spans="2:15" ht="13.5" thickTop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2"/>
      <c r="O82" s="181"/>
    </row>
    <row r="83" spans="2:15" ht="12.75">
      <c r="B83" s="68" t="s">
        <v>198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  <c r="O83" s="68"/>
    </row>
  </sheetData>
  <printOptions horizontalCentered="1"/>
  <pageMargins left="0" right="0" top="0" bottom="0" header="0" footer="0"/>
  <pageSetup horizontalDpi="360" verticalDpi="360" orientation="portrait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zoomScale="75" zoomScaleNormal="75" workbookViewId="0" topLeftCell="A1">
      <selection activeCell="N5" sqref="N5"/>
    </sheetView>
  </sheetViews>
  <sheetFormatPr defaultColWidth="9.140625" defaultRowHeight="12.75"/>
  <cols>
    <col min="1" max="1" width="0.5625" style="0" customWidth="1"/>
    <col min="2" max="2" width="39.7109375" style="0" customWidth="1"/>
  </cols>
  <sheetData>
    <row r="1" spans="2:14" ht="12.75">
      <c r="B1" s="1" t="s">
        <v>0</v>
      </c>
      <c r="N1" s="16"/>
    </row>
    <row r="2" spans="2:14" ht="12.75">
      <c r="B2" s="1" t="s">
        <v>1</v>
      </c>
      <c r="N2" s="140" t="s">
        <v>414</v>
      </c>
    </row>
    <row r="3" spans="2:14" ht="12.75">
      <c r="B3" s="1" t="s">
        <v>2</v>
      </c>
      <c r="N3" s="16"/>
    </row>
    <row r="4" spans="2:14" ht="12.75">
      <c r="B4" s="1"/>
      <c r="N4" s="16"/>
    </row>
    <row r="5" spans="2:15" ht="18.75">
      <c r="B5" s="9" t="str">
        <f>acc1!B5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67" t="s">
        <v>369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7"/>
      <c r="O6" s="9"/>
    </row>
    <row r="7" spans="2:15" ht="19.5" customHeight="1" thickBot="1" thickTop="1">
      <c r="B7" s="49"/>
      <c r="C7" s="50" t="str">
        <f>acc1!C7</f>
        <v>Frederick 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</row>
    <row r="8" spans="2:15" ht="19.5" customHeight="1" thickBot="1">
      <c r="B8" s="53" t="s">
        <v>199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</row>
    <row r="9" spans="2:15" ht="19.5" customHeight="1">
      <c r="B9" s="60" t="s">
        <v>200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7">
        <f>SUM(C9:L9)</f>
        <v>0</v>
      </c>
      <c r="N9" s="98">
        <f>M9/10</f>
        <v>0</v>
      </c>
      <c r="O9" s="59">
        <f aca="true" t="shared" si="0" ref="O9:O33">M9/M$33*100</f>
        <v>0</v>
      </c>
    </row>
    <row r="10" spans="2:15" ht="19.5" customHeight="1">
      <c r="B10" s="60" t="s">
        <v>201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7">
        <f aca="true" t="shared" si="1" ref="M10:M33">SUM(C10:L10)</f>
        <v>0</v>
      </c>
      <c r="N10" s="98">
        <f aca="true" t="shared" si="2" ref="N10:N33">M10/10</f>
        <v>0</v>
      </c>
      <c r="O10" s="59">
        <f t="shared" si="0"/>
        <v>0</v>
      </c>
    </row>
    <row r="11" spans="2:15" ht="19.5" customHeight="1">
      <c r="B11" s="60" t="s">
        <v>202</v>
      </c>
      <c r="C11" s="94">
        <v>13</v>
      </c>
      <c r="D11" s="94">
        <v>9</v>
      </c>
      <c r="E11" s="94">
        <v>11</v>
      </c>
      <c r="F11" s="94">
        <v>13</v>
      </c>
      <c r="G11" s="94">
        <v>22</v>
      </c>
      <c r="H11" s="94">
        <v>16</v>
      </c>
      <c r="I11" s="94">
        <v>13</v>
      </c>
      <c r="J11" s="94">
        <v>9</v>
      </c>
      <c r="K11" s="94">
        <v>9</v>
      </c>
      <c r="L11" s="94">
        <v>13</v>
      </c>
      <c r="M11" s="97">
        <f t="shared" si="1"/>
        <v>128</v>
      </c>
      <c r="N11" s="98">
        <f t="shared" si="2"/>
        <v>12.8</v>
      </c>
      <c r="O11" s="59">
        <f t="shared" si="0"/>
        <v>63.366336633663366</v>
      </c>
    </row>
    <row r="12" spans="2:15" ht="19.5" customHeight="1">
      <c r="B12" s="60" t="s">
        <v>203</v>
      </c>
      <c r="C12" s="94">
        <v>0</v>
      </c>
      <c r="D12" s="94">
        <v>1</v>
      </c>
      <c r="E12" s="94">
        <v>0</v>
      </c>
      <c r="F12" s="94">
        <v>2</v>
      </c>
      <c r="G12" s="94">
        <v>0</v>
      </c>
      <c r="H12" s="94">
        <v>0</v>
      </c>
      <c r="I12" s="94">
        <v>1</v>
      </c>
      <c r="J12" s="94">
        <v>0</v>
      </c>
      <c r="K12" s="94">
        <v>0</v>
      </c>
      <c r="L12" s="94">
        <v>1</v>
      </c>
      <c r="M12" s="97">
        <f t="shared" si="1"/>
        <v>5</v>
      </c>
      <c r="N12" s="98">
        <f t="shared" si="2"/>
        <v>0.5</v>
      </c>
      <c r="O12" s="59">
        <f t="shared" si="0"/>
        <v>2.4752475247524752</v>
      </c>
    </row>
    <row r="13" spans="2:15" ht="19.5" customHeight="1">
      <c r="B13" s="60" t="s">
        <v>204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7">
        <f t="shared" si="1"/>
        <v>0</v>
      </c>
      <c r="N13" s="98">
        <f t="shared" si="2"/>
        <v>0</v>
      </c>
      <c r="O13" s="59">
        <f t="shared" si="0"/>
        <v>0</v>
      </c>
    </row>
    <row r="14" spans="2:15" ht="19.5" customHeight="1">
      <c r="B14" s="58" t="s">
        <v>205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1</v>
      </c>
      <c r="I14" s="94">
        <v>0</v>
      </c>
      <c r="J14" s="94">
        <v>0</v>
      </c>
      <c r="K14" s="94">
        <v>0</v>
      </c>
      <c r="L14" s="94">
        <v>0</v>
      </c>
      <c r="M14" s="97">
        <f t="shared" si="1"/>
        <v>1</v>
      </c>
      <c r="N14" s="98">
        <f t="shared" si="2"/>
        <v>0.1</v>
      </c>
      <c r="O14" s="59">
        <f t="shared" si="0"/>
        <v>0.49504950495049505</v>
      </c>
    </row>
    <row r="15" spans="2:15" ht="19.5" customHeight="1">
      <c r="B15" s="60" t="s">
        <v>206</v>
      </c>
      <c r="C15" s="94">
        <v>0</v>
      </c>
      <c r="D15" s="94">
        <v>1</v>
      </c>
      <c r="E15" s="94">
        <v>1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7">
        <f t="shared" si="1"/>
        <v>2</v>
      </c>
      <c r="N15" s="98">
        <f t="shared" si="2"/>
        <v>0.2</v>
      </c>
      <c r="O15" s="59">
        <f t="shared" si="0"/>
        <v>0.9900990099009901</v>
      </c>
    </row>
    <row r="16" spans="2:15" ht="19.5" customHeight="1">
      <c r="B16" s="60" t="s">
        <v>207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7">
        <f t="shared" si="1"/>
        <v>0</v>
      </c>
      <c r="N16" s="98">
        <f t="shared" si="2"/>
        <v>0</v>
      </c>
      <c r="O16" s="59">
        <f t="shared" si="0"/>
        <v>0</v>
      </c>
    </row>
    <row r="17" spans="2:15" ht="19.5" customHeight="1">
      <c r="B17" s="60" t="s">
        <v>208</v>
      </c>
      <c r="C17" s="94">
        <v>0</v>
      </c>
      <c r="D17" s="94">
        <v>0</v>
      </c>
      <c r="E17" s="94">
        <v>1</v>
      </c>
      <c r="F17" s="94">
        <v>0</v>
      </c>
      <c r="G17" s="94">
        <v>1</v>
      </c>
      <c r="H17" s="94">
        <v>2</v>
      </c>
      <c r="I17" s="94">
        <v>4</v>
      </c>
      <c r="J17" s="94">
        <v>3</v>
      </c>
      <c r="K17" s="94">
        <v>2</v>
      </c>
      <c r="L17" s="94">
        <v>2</v>
      </c>
      <c r="M17" s="97">
        <f t="shared" si="1"/>
        <v>15</v>
      </c>
      <c r="N17" s="98">
        <f t="shared" si="2"/>
        <v>1.5</v>
      </c>
      <c r="O17" s="59">
        <f t="shared" si="0"/>
        <v>7.425742574257425</v>
      </c>
    </row>
    <row r="18" spans="2:15" ht="19.5" customHeight="1">
      <c r="B18" s="60" t="s">
        <v>209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7">
        <f t="shared" si="1"/>
        <v>0</v>
      </c>
      <c r="N18" s="98">
        <f t="shared" si="2"/>
        <v>0</v>
      </c>
      <c r="O18" s="59">
        <f t="shared" si="0"/>
        <v>0</v>
      </c>
    </row>
    <row r="19" spans="2:15" ht="19.5" customHeight="1">
      <c r="B19" s="60" t="s">
        <v>210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7">
        <f t="shared" si="1"/>
        <v>0</v>
      </c>
      <c r="N19" s="98">
        <f t="shared" si="2"/>
        <v>0</v>
      </c>
      <c r="O19" s="59">
        <f t="shared" si="0"/>
        <v>0</v>
      </c>
    </row>
    <row r="20" spans="2:15" ht="19.5" customHeight="1">
      <c r="B20" s="60" t="s">
        <v>211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7">
        <f t="shared" si="1"/>
        <v>0</v>
      </c>
      <c r="N20" s="98">
        <f t="shared" si="2"/>
        <v>0</v>
      </c>
      <c r="O20" s="59">
        <f t="shared" si="0"/>
        <v>0</v>
      </c>
    </row>
    <row r="21" spans="2:15" ht="19.5" customHeight="1">
      <c r="B21" s="58" t="s">
        <v>212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1</v>
      </c>
      <c r="L21" s="94">
        <v>0</v>
      </c>
      <c r="M21" s="97">
        <f t="shared" si="1"/>
        <v>1</v>
      </c>
      <c r="N21" s="98">
        <f t="shared" si="2"/>
        <v>0.1</v>
      </c>
      <c r="O21" s="59">
        <f t="shared" si="0"/>
        <v>0.49504950495049505</v>
      </c>
    </row>
    <row r="22" spans="2:15" ht="19.5" customHeight="1">
      <c r="B22" s="60" t="s">
        <v>213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7">
        <f t="shared" si="1"/>
        <v>0</v>
      </c>
      <c r="N22" s="98">
        <f t="shared" si="2"/>
        <v>0</v>
      </c>
      <c r="O22" s="59">
        <f t="shared" si="0"/>
        <v>0</v>
      </c>
    </row>
    <row r="23" spans="2:15" ht="19.5" customHeight="1">
      <c r="B23" s="60" t="s">
        <v>214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7">
        <f t="shared" si="1"/>
        <v>0</v>
      </c>
      <c r="N23" s="98">
        <f t="shared" si="2"/>
        <v>0</v>
      </c>
      <c r="O23" s="59">
        <f t="shared" si="0"/>
        <v>0</v>
      </c>
    </row>
    <row r="24" spans="2:15" ht="19.5" customHeight="1">
      <c r="B24" s="60" t="s">
        <v>215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1</v>
      </c>
      <c r="M24" s="97">
        <f t="shared" si="1"/>
        <v>1</v>
      </c>
      <c r="N24" s="98">
        <f t="shared" si="2"/>
        <v>0.1</v>
      </c>
      <c r="O24" s="59">
        <f t="shared" si="0"/>
        <v>0.49504950495049505</v>
      </c>
    </row>
    <row r="25" spans="2:15" ht="19.5" customHeight="1">
      <c r="B25" s="60" t="s">
        <v>216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7">
        <f t="shared" si="1"/>
        <v>0</v>
      </c>
      <c r="N25" s="98">
        <f t="shared" si="2"/>
        <v>0</v>
      </c>
      <c r="O25" s="59">
        <f t="shared" si="0"/>
        <v>0</v>
      </c>
    </row>
    <row r="26" spans="2:15" ht="19.5" customHeight="1">
      <c r="B26" s="60" t="s">
        <v>217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7">
        <f t="shared" si="1"/>
        <v>0</v>
      </c>
      <c r="N26" s="98">
        <f t="shared" si="2"/>
        <v>0</v>
      </c>
      <c r="O26" s="59">
        <f t="shared" si="0"/>
        <v>0</v>
      </c>
    </row>
    <row r="27" spans="2:15" ht="19.5" customHeight="1">
      <c r="B27" s="60" t="s">
        <v>218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7">
        <f t="shared" si="1"/>
        <v>0</v>
      </c>
      <c r="N27" s="98">
        <f t="shared" si="2"/>
        <v>0</v>
      </c>
      <c r="O27" s="59">
        <f t="shared" si="0"/>
        <v>0</v>
      </c>
    </row>
    <row r="28" spans="2:15" ht="19.5" customHeight="1">
      <c r="B28" s="58" t="s">
        <v>219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7">
        <f t="shared" si="1"/>
        <v>0</v>
      </c>
      <c r="N28" s="98">
        <f t="shared" si="2"/>
        <v>0</v>
      </c>
      <c r="O28" s="59">
        <f t="shared" si="0"/>
        <v>0</v>
      </c>
    </row>
    <row r="29" spans="2:15" ht="19.5" customHeight="1">
      <c r="B29" s="58" t="s">
        <v>220</v>
      </c>
      <c r="C29" s="94">
        <v>1</v>
      </c>
      <c r="D29" s="94">
        <v>2</v>
      </c>
      <c r="E29" s="94">
        <v>3</v>
      </c>
      <c r="F29" s="94">
        <v>2</v>
      </c>
      <c r="G29" s="94">
        <v>4</v>
      </c>
      <c r="H29" s="94">
        <v>5</v>
      </c>
      <c r="I29" s="94">
        <v>5</v>
      </c>
      <c r="J29" s="94">
        <v>1</v>
      </c>
      <c r="K29" s="94">
        <v>2</v>
      </c>
      <c r="L29" s="94">
        <v>3</v>
      </c>
      <c r="M29" s="97">
        <f t="shared" si="1"/>
        <v>28</v>
      </c>
      <c r="N29" s="98">
        <f t="shared" si="2"/>
        <v>2.8</v>
      </c>
      <c r="O29" s="59">
        <f t="shared" si="0"/>
        <v>13.861386138613863</v>
      </c>
    </row>
    <row r="30" spans="2:15" ht="19.5" customHeight="1">
      <c r="B30" s="58" t="s">
        <v>221</v>
      </c>
      <c r="C30" s="94">
        <v>1</v>
      </c>
      <c r="D30" s="94">
        <v>0</v>
      </c>
      <c r="E30" s="94">
        <v>3</v>
      </c>
      <c r="F30" s="94">
        <v>1</v>
      </c>
      <c r="G30" s="94">
        <v>1</v>
      </c>
      <c r="H30" s="94">
        <v>2</v>
      </c>
      <c r="I30" s="94">
        <v>2</v>
      </c>
      <c r="J30" s="94">
        <v>2</v>
      </c>
      <c r="K30" s="94">
        <v>1</v>
      </c>
      <c r="L30" s="94">
        <v>4</v>
      </c>
      <c r="M30" s="97">
        <f t="shared" si="1"/>
        <v>17</v>
      </c>
      <c r="N30" s="98">
        <f t="shared" si="2"/>
        <v>1.7</v>
      </c>
      <c r="O30" s="59">
        <f t="shared" si="0"/>
        <v>8.415841584158416</v>
      </c>
    </row>
    <row r="31" spans="2:15" ht="19.5" customHeight="1">
      <c r="B31" s="58" t="s">
        <v>222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7">
        <f t="shared" si="1"/>
        <v>0</v>
      </c>
      <c r="N31" s="98">
        <f t="shared" si="2"/>
        <v>0</v>
      </c>
      <c r="O31" s="59">
        <f t="shared" si="0"/>
        <v>0</v>
      </c>
    </row>
    <row r="32" spans="2:15" ht="19.5" customHeight="1" thickBot="1">
      <c r="B32" s="60" t="s">
        <v>91</v>
      </c>
      <c r="C32" s="94">
        <v>1</v>
      </c>
      <c r="D32" s="94">
        <v>1</v>
      </c>
      <c r="E32" s="94">
        <v>0</v>
      </c>
      <c r="F32" s="94">
        <v>1</v>
      </c>
      <c r="G32" s="94">
        <v>0</v>
      </c>
      <c r="H32" s="94">
        <v>0</v>
      </c>
      <c r="I32" s="94">
        <v>1</v>
      </c>
      <c r="J32" s="94">
        <v>0</v>
      </c>
      <c r="K32" s="153">
        <v>0</v>
      </c>
      <c r="L32" s="153">
        <v>0</v>
      </c>
      <c r="M32" s="152">
        <f t="shared" si="1"/>
        <v>4</v>
      </c>
      <c r="N32" s="217">
        <f t="shared" si="2"/>
        <v>0.4</v>
      </c>
      <c r="O32" s="59">
        <f t="shared" si="0"/>
        <v>1.9801980198019802</v>
      </c>
    </row>
    <row r="33" spans="2:15" ht="19.5" customHeight="1" thickBot="1">
      <c r="B33" s="61" t="s">
        <v>223</v>
      </c>
      <c r="C33" s="99">
        <f aca="true" t="shared" si="3" ref="C33:L33">SUM(C9:C32)</f>
        <v>16</v>
      </c>
      <c r="D33" s="100">
        <f t="shared" si="3"/>
        <v>14</v>
      </c>
      <c r="E33" s="100">
        <f t="shared" si="3"/>
        <v>19</v>
      </c>
      <c r="F33" s="100">
        <f t="shared" si="3"/>
        <v>19</v>
      </c>
      <c r="G33" s="100">
        <f t="shared" si="3"/>
        <v>28</v>
      </c>
      <c r="H33" s="100">
        <f t="shared" si="3"/>
        <v>26</v>
      </c>
      <c r="I33" s="100">
        <f t="shared" si="3"/>
        <v>26</v>
      </c>
      <c r="J33" s="100">
        <f t="shared" si="3"/>
        <v>15</v>
      </c>
      <c r="K33" s="100">
        <f t="shared" si="3"/>
        <v>15</v>
      </c>
      <c r="L33" s="100">
        <f t="shared" si="3"/>
        <v>24</v>
      </c>
      <c r="M33" s="100">
        <f t="shared" si="1"/>
        <v>202</v>
      </c>
      <c r="N33" s="100">
        <f t="shared" si="2"/>
        <v>20.2</v>
      </c>
      <c r="O33" s="62">
        <f t="shared" si="0"/>
        <v>100</v>
      </c>
    </row>
    <row r="34" ht="14.25" thickBot="1" thickTop="1">
      <c r="N34" s="16"/>
    </row>
    <row r="35" spans="2:15" ht="19.5" customHeight="1" hidden="1" thickBot="1" thickTop="1">
      <c r="B35" s="49"/>
      <c r="C35" s="50" t="str">
        <f>acc1!C$7</f>
        <v>Frederick County Pedestrian On Foot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2"/>
    </row>
    <row r="36" spans="2:15" ht="19.5" customHeight="1" hidden="1" thickBot="1">
      <c r="B36" s="53" t="s">
        <v>368</v>
      </c>
      <c r="C36" s="155">
        <f>acc1!C$8</f>
        <v>1994</v>
      </c>
      <c r="D36" s="55">
        <f>acc1!D$8</f>
        <v>1995</v>
      </c>
      <c r="E36" s="55">
        <f>acc1!E$8</f>
        <v>1996</v>
      </c>
      <c r="F36" s="55">
        <f>acc1!F$8</f>
        <v>1997</v>
      </c>
      <c r="G36" s="55">
        <f>acc1!G$8</f>
        <v>1998</v>
      </c>
      <c r="H36" s="55">
        <f>acc1!H$8</f>
        <v>1999</v>
      </c>
      <c r="I36" s="55">
        <f>acc1!I$8</f>
        <v>2000</v>
      </c>
      <c r="J36" s="55">
        <f>acc1!J$8</f>
        <v>2001</v>
      </c>
      <c r="K36" s="55">
        <f>acc1!K$8</f>
        <v>2002</v>
      </c>
      <c r="L36" s="55">
        <f>acc1!L$8</f>
        <v>2003</v>
      </c>
      <c r="M36" s="55" t="s">
        <v>5</v>
      </c>
      <c r="N36" s="56" t="s">
        <v>6</v>
      </c>
      <c r="O36" s="57" t="s">
        <v>7</v>
      </c>
    </row>
    <row r="37" spans="2:15" ht="19.5" customHeight="1" hidden="1">
      <c r="B37" s="60" t="s">
        <v>89</v>
      </c>
      <c r="C37" s="94">
        <v>0</v>
      </c>
      <c r="D37" s="94">
        <v>1</v>
      </c>
      <c r="E37" s="94">
        <v>0</v>
      </c>
      <c r="F37" s="94">
        <v>0</v>
      </c>
      <c r="G37" s="94">
        <v>0</v>
      </c>
      <c r="H37" s="94">
        <v>0</v>
      </c>
      <c r="I37" s="94">
        <v>1</v>
      </c>
      <c r="J37" s="94">
        <v>0</v>
      </c>
      <c r="K37" s="94">
        <v>0</v>
      </c>
      <c r="L37" s="94">
        <v>0</v>
      </c>
      <c r="M37" s="97">
        <f>SUM(C37:L37)</f>
        <v>2</v>
      </c>
      <c r="N37" s="98">
        <f>M37/10</f>
        <v>0.2</v>
      </c>
      <c r="O37" s="59">
        <f>M37/M$39*100</f>
        <v>0.9900990099009901</v>
      </c>
    </row>
    <row r="38" spans="2:15" ht="19.5" customHeight="1" hidden="1" thickBot="1">
      <c r="B38" s="60" t="s">
        <v>90</v>
      </c>
      <c r="C38" s="94">
        <v>16</v>
      </c>
      <c r="D38" s="94">
        <v>13</v>
      </c>
      <c r="E38" s="94">
        <v>19</v>
      </c>
      <c r="F38" s="94">
        <v>19</v>
      </c>
      <c r="G38" s="94">
        <v>28</v>
      </c>
      <c r="H38" s="94">
        <v>26</v>
      </c>
      <c r="I38" s="94">
        <v>25</v>
      </c>
      <c r="J38" s="94">
        <v>15</v>
      </c>
      <c r="K38" s="153">
        <v>15</v>
      </c>
      <c r="L38" s="153">
        <v>24</v>
      </c>
      <c r="M38" s="152">
        <f>SUM(C38:L38)</f>
        <v>200</v>
      </c>
      <c r="N38" s="217">
        <f>M38/10</f>
        <v>20</v>
      </c>
      <c r="O38" s="59">
        <f>M38/M$39*100</f>
        <v>99.00990099009901</v>
      </c>
    </row>
    <row r="39" spans="2:15" ht="19.5" customHeight="1" hidden="1" thickBot="1">
      <c r="B39" s="61" t="s">
        <v>175</v>
      </c>
      <c r="C39" s="99">
        <f aca="true" t="shared" si="4" ref="C39:L39">SUM(C37:C38)</f>
        <v>16</v>
      </c>
      <c r="D39" s="100">
        <f t="shared" si="4"/>
        <v>14</v>
      </c>
      <c r="E39" s="100">
        <f t="shared" si="4"/>
        <v>19</v>
      </c>
      <c r="F39" s="100">
        <f t="shared" si="4"/>
        <v>19</v>
      </c>
      <c r="G39" s="100">
        <f t="shared" si="4"/>
        <v>28</v>
      </c>
      <c r="H39" s="100">
        <f t="shared" si="4"/>
        <v>26</v>
      </c>
      <c r="I39" s="100">
        <f t="shared" si="4"/>
        <v>26</v>
      </c>
      <c r="J39" s="100">
        <f t="shared" si="4"/>
        <v>15</v>
      </c>
      <c r="K39" s="100">
        <f t="shared" si="4"/>
        <v>15</v>
      </c>
      <c r="L39" s="100">
        <f t="shared" si="4"/>
        <v>24</v>
      </c>
      <c r="M39" s="100">
        <f>SUM(C39:L39)</f>
        <v>202</v>
      </c>
      <c r="N39" s="100">
        <f>M39/10</f>
        <v>20.2</v>
      </c>
      <c r="O39" s="62">
        <f>M39/M$39*100</f>
        <v>100</v>
      </c>
    </row>
    <row r="40" ht="14.25" hidden="1" thickBot="1" thickTop="1"/>
    <row r="41" spans="2:15" ht="19.5" customHeight="1" hidden="1" thickBot="1" thickTop="1">
      <c r="B41" s="49"/>
      <c r="C41" s="50" t="str">
        <f>acc1!C$7</f>
        <v>Frederick County Pedestrian On Foot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2"/>
    </row>
    <row r="42" spans="2:15" ht="19.5" customHeight="1" hidden="1" thickBot="1">
      <c r="B42" s="53" t="s">
        <v>371</v>
      </c>
      <c r="C42" s="54">
        <f>acc1!C$8</f>
        <v>1994</v>
      </c>
      <c r="D42" s="55">
        <f>acc1!D$8</f>
        <v>1995</v>
      </c>
      <c r="E42" s="55">
        <f>acc1!E$8</f>
        <v>1996</v>
      </c>
      <c r="F42" s="55">
        <f>acc1!F$8</f>
        <v>1997</v>
      </c>
      <c r="G42" s="55">
        <f>acc1!G$8</f>
        <v>1998</v>
      </c>
      <c r="H42" s="55">
        <f>acc1!H$8</f>
        <v>1999</v>
      </c>
      <c r="I42" s="55">
        <f>acc1!I$8</f>
        <v>2000</v>
      </c>
      <c r="J42" s="55">
        <f>acc1!J$8</f>
        <v>2001</v>
      </c>
      <c r="K42" s="55">
        <f>acc1!K$8</f>
        <v>2002</v>
      </c>
      <c r="L42" s="55">
        <f>acc1!L$8</f>
        <v>2003</v>
      </c>
      <c r="M42" s="55" t="s">
        <v>5</v>
      </c>
      <c r="N42" s="56" t="s">
        <v>6</v>
      </c>
      <c r="O42" s="57" t="s">
        <v>7</v>
      </c>
    </row>
    <row r="43" spans="2:15" ht="19.5" customHeight="1" hidden="1">
      <c r="B43" s="60" t="s">
        <v>200</v>
      </c>
      <c r="C43" s="94">
        <v>0</v>
      </c>
      <c r="D43" s="94">
        <v>0</v>
      </c>
      <c r="E43" s="94">
        <v>15</v>
      </c>
      <c r="F43" s="94">
        <v>12</v>
      </c>
      <c r="G43" s="94">
        <v>12</v>
      </c>
      <c r="H43" s="94">
        <v>15</v>
      </c>
      <c r="I43" s="94">
        <v>12</v>
      </c>
      <c r="J43" s="94">
        <v>4</v>
      </c>
      <c r="K43" s="94">
        <v>4</v>
      </c>
      <c r="L43" s="94">
        <v>6</v>
      </c>
      <c r="M43" s="97">
        <f aca="true" t="shared" si="5" ref="M43:M55">SUM(C43:L43)</f>
        <v>80</v>
      </c>
      <c r="N43" s="98">
        <f>M43/10</f>
        <v>8</v>
      </c>
      <c r="O43" s="59">
        <f>M43/M$55*100</f>
        <v>39.603960396039604</v>
      </c>
    </row>
    <row r="44" spans="2:15" ht="19.5" customHeight="1" hidden="1">
      <c r="B44" s="60" t="s">
        <v>372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7">
        <f t="shared" si="5"/>
        <v>0</v>
      </c>
      <c r="N44" s="98">
        <f aca="true" t="shared" si="6" ref="N44:N55">M44/10</f>
        <v>0</v>
      </c>
      <c r="O44" s="59">
        <f>M44/M$55*100</f>
        <v>0</v>
      </c>
    </row>
    <row r="45" spans="2:15" ht="19.5" customHeight="1" hidden="1">
      <c r="B45" s="60" t="s">
        <v>373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7">
        <f t="shared" si="5"/>
        <v>0</v>
      </c>
      <c r="N45" s="98">
        <f t="shared" si="6"/>
        <v>0</v>
      </c>
      <c r="O45" s="59">
        <f aca="true" t="shared" si="7" ref="O45:O54">M45/M$55*100</f>
        <v>0</v>
      </c>
    </row>
    <row r="46" spans="2:15" ht="19.5" customHeight="1" hidden="1">
      <c r="B46" s="60" t="s">
        <v>374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7">
        <f t="shared" si="5"/>
        <v>0</v>
      </c>
      <c r="N46" s="98">
        <f t="shared" si="6"/>
        <v>0</v>
      </c>
      <c r="O46" s="59">
        <f t="shared" si="7"/>
        <v>0</v>
      </c>
    </row>
    <row r="47" spans="2:15" ht="19.5" customHeight="1" hidden="1">
      <c r="B47" s="60" t="s">
        <v>375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7">
        <f t="shared" si="5"/>
        <v>0</v>
      </c>
      <c r="N47" s="98">
        <f t="shared" si="6"/>
        <v>0</v>
      </c>
      <c r="O47" s="59">
        <f t="shared" si="7"/>
        <v>0</v>
      </c>
    </row>
    <row r="48" spans="2:15" ht="19.5" customHeight="1" hidden="1">
      <c r="B48" s="58" t="s">
        <v>376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7">
        <f t="shared" si="5"/>
        <v>0</v>
      </c>
      <c r="N48" s="98">
        <f t="shared" si="6"/>
        <v>0</v>
      </c>
      <c r="O48" s="59">
        <f t="shared" si="7"/>
        <v>0</v>
      </c>
    </row>
    <row r="49" spans="2:15" ht="19.5" customHeight="1" hidden="1">
      <c r="B49" s="60" t="s">
        <v>377</v>
      </c>
      <c r="C49" s="94">
        <v>0</v>
      </c>
      <c r="D49" s="94">
        <v>1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7">
        <f t="shared" si="5"/>
        <v>1</v>
      </c>
      <c r="N49" s="98">
        <f t="shared" si="6"/>
        <v>0.1</v>
      </c>
      <c r="O49" s="59">
        <f t="shared" si="7"/>
        <v>0.49504950495049505</v>
      </c>
    </row>
    <row r="50" spans="2:15" ht="19.5" customHeight="1" hidden="1">
      <c r="B50" s="60" t="s">
        <v>378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7">
        <f t="shared" si="5"/>
        <v>0</v>
      </c>
      <c r="N50" s="98">
        <f t="shared" si="6"/>
        <v>0</v>
      </c>
      <c r="O50" s="59">
        <f t="shared" si="7"/>
        <v>0</v>
      </c>
    </row>
    <row r="51" spans="2:15" ht="19.5" customHeight="1" hidden="1">
      <c r="B51" s="60" t="s">
        <v>379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7">
        <f t="shared" si="5"/>
        <v>0</v>
      </c>
      <c r="N51" s="98">
        <f t="shared" si="6"/>
        <v>0</v>
      </c>
      <c r="O51" s="59">
        <f t="shared" si="7"/>
        <v>0</v>
      </c>
    </row>
    <row r="52" spans="2:15" ht="19.5" customHeight="1" hidden="1">
      <c r="B52" s="60" t="s">
        <v>380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7">
        <f t="shared" si="5"/>
        <v>0</v>
      </c>
      <c r="N52" s="98">
        <f t="shared" si="6"/>
        <v>0</v>
      </c>
      <c r="O52" s="59">
        <f t="shared" si="7"/>
        <v>0</v>
      </c>
    </row>
    <row r="53" spans="2:15" ht="19.5" customHeight="1" hidden="1">
      <c r="B53" s="60" t="s">
        <v>222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7">
        <f t="shared" si="5"/>
        <v>0</v>
      </c>
      <c r="N53" s="98">
        <f t="shared" si="6"/>
        <v>0</v>
      </c>
      <c r="O53" s="59">
        <f t="shared" si="7"/>
        <v>0</v>
      </c>
    </row>
    <row r="54" spans="2:15" ht="19.5" customHeight="1" hidden="1" thickBot="1">
      <c r="B54" s="60" t="s">
        <v>91</v>
      </c>
      <c r="C54" s="94">
        <v>16</v>
      </c>
      <c r="D54" s="94">
        <v>13</v>
      </c>
      <c r="E54" s="94">
        <v>4</v>
      </c>
      <c r="F54" s="94">
        <v>7</v>
      </c>
      <c r="G54" s="94">
        <v>16</v>
      </c>
      <c r="H54" s="94">
        <v>11</v>
      </c>
      <c r="I54" s="94">
        <v>14</v>
      </c>
      <c r="J54" s="94">
        <v>11</v>
      </c>
      <c r="K54" s="153">
        <v>11</v>
      </c>
      <c r="L54" s="153">
        <v>18</v>
      </c>
      <c r="M54" s="152">
        <f t="shared" si="5"/>
        <v>121</v>
      </c>
      <c r="N54" s="217">
        <f t="shared" si="6"/>
        <v>12.1</v>
      </c>
      <c r="O54" s="59">
        <f t="shared" si="7"/>
        <v>59.900990099009896</v>
      </c>
    </row>
    <row r="55" spans="2:15" ht="19.5" customHeight="1" hidden="1" thickBot="1">
      <c r="B55" s="61" t="s">
        <v>223</v>
      </c>
      <c r="C55" s="99">
        <f aca="true" t="shared" si="8" ref="C55:L55">SUM(C43:C54)</f>
        <v>16</v>
      </c>
      <c r="D55" s="100">
        <f t="shared" si="8"/>
        <v>14</v>
      </c>
      <c r="E55" s="100">
        <f t="shared" si="8"/>
        <v>19</v>
      </c>
      <c r="F55" s="100">
        <f t="shared" si="8"/>
        <v>19</v>
      </c>
      <c r="G55" s="100">
        <f t="shared" si="8"/>
        <v>28</v>
      </c>
      <c r="H55" s="100">
        <f t="shared" si="8"/>
        <v>26</v>
      </c>
      <c r="I55" s="100">
        <f t="shared" si="8"/>
        <v>26</v>
      </c>
      <c r="J55" s="100">
        <f t="shared" si="8"/>
        <v>15</v>
      </c>
      <c r="K55" s="100">
        <f t="shared" si="8"/>
        <v>15</v>
      </c>
      <c r="L55" s="100">
        <f t="shared" si="8"/>
        <v>24</v>
      </c>
      <c r="M55" s="100">
        <f t="shared" si="5"/>
        <v>202</v>
      </c>
      <c r="N55" s="100">
        <f t="shared" si="6"/>
        <v>20.2</v>
      </c>
      <c r="O55" s="62">
        <f>M55/M$55*100</f>
        <v>100</v>
      </c>
    </row>
    <row r="56" ht="14.25" hidden="1" thickBot="1" thickTop="1"/>
    <row r="57" spans="2:15" ht="19.5" customHeight="1" hidden="1" thickBot="1" thickTop="1">
      <c r="B57" s="49"/>
      <c r="C57" s="50" t="str">
        <f>$C$7</f>
        <v>Frederick County Pedestrian On Foot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2"/>
    </row>
    <row r="58" spans="2:15" ht="19.5" customHeight="1" hidden="1" thickBot="1">
      <c r="B58" s="53" t="s">
        <v>381</v>
      </c>
      <c r="C58" s="54">
        <f aca="true" t="shared" si="9" ref="C58:L58">C$8</f>
        <v>1994</v>
      </c>
      <c r="D58" s="55">
        <f t="shared" si="9"/>
        <v>1995</v>
      </c>
      <c r="E58" s="55">
        <f t="shared" si="9"/>
        <v>1996</v>
      </c>
      <c r="F58" s="55">
        <f t="shared" si="9"/>
        <v>1997</v>
      </c>
      <c r="G58" s="55">
        <f t="shared" si="9"/>
        <v>1998</v>
      </c>
      <c r="H58" s="55">
        <f t="shared" si="9"/>
        <v>1999</v>
      </c>
      <c r="I58" s="55">
        <f t="shared" si="9"/>
        <v>2000</v>
      </c>
      <c r="J58" s="55">
        <f t="shared" si="9"/>
        <v>2001</v>
      </c>
      <c r="K58" s="55">
        <f t="shared" si="9"/>
        <v>2002</v>
      </c>
      <c r="L58" s="55">
        <f t="shared" si="9"/>
        <v>2003</v>
      </c>
      <c r="M58" s="55" t="s">
        <v>5</v>
      </c>
      <c r="N58" s="56" t="s">
        <v>6</v>
      </c>
      <c r="O58" s="57" t="s">
        <v>7</v>
      </c>
    </row>
    <row r="59" spans="2:15" ht="19.5" customHeight="1" hidden="1">
      <c r="B59" s="60" t="s">
        <v>281</v>
      </c>
      <c r="C59" s="94">
        <v>6</v>
      </c>
      <c r="D59" s="94">
        <v>7</v>
      </c>
      <c r="E59" s="94">
        <v>0</v>
      </c>
      <c r="F59" s="146">
        <v>4</v>
      </c>
      <c r="G59" s="146">
        <v>14</v>
      </c>
      <c r="H59" s="198">
        <v>6</v>
      </c>
      <c r="I59" s="198">
        <v>9</v>
      </c>
      <c r="J59" s="198">
        <v>5</v>
      </c>
      <c r="K59" s="198">
        <v>8</v>
      </c>
      <c r="L59" s="198">
        <v>14</v>
      </c>
      <c r="M59" s="97">
        <f aca="true" t="shared" si="10" ref="M59:M65">SUM(C59:L59)</f>
        <v>73</v>
      </c>
      <c r="N59" s="98">
        <f>M59/10</f>
        <v>7.3</v>
      </c>
      <c r="O59" s="202">
        <f>M59/M$65*100</f>
        <v>36.13861386138614</v>
      </c>
    </row>
    <row r="60" spans="2:15" ht="19.5" customHeight="1" hidden="1">
      <c r="B60" s="60" t="s">
        <v>382</v>
      </c>
      <c r="C60" s="94">
        <v>0</v>
      </c>
      <c r="D60" s="94">
        <v>0</v>
      </c>
      <c r="E60" s="94">
        <v>0</v>
      </c>
      <c r="F60" s="122">
        <v>1</v>
      </c>
      <c r="G60" s="122">
        <v>0</v>
      </c>
      <c r="H60" s="94">
        <v>1</v>
      </c>
      <c r="I60" s="94">
        <v>2</v>
      </c>
      <c r="J60" s="94">
        <v>0</v>
      </c>
      <c r="K60" s="94">
        <v>1</v>
      </c>
      <c r="L60" s="94">
        <v>0</v>
      </c>
      <c r="M60" s="97">
        <f t="shared" si="10"/>
        <v>5</v>
      </c>
      <c r="N60" s="98">
        <f aca="true" t="shared" si="11" ref="N60:N65">M60/10</f>
        <v>0.5</v>
      </c>
      <c r="O60" s="202">
        <f aca="true" t="shared" si="12" ref="O60:O65">M60/M$65*100</f>
        <v>2.4752475247524752</v>
      </c>
    </row>
    <row r="61" spans="2:15" ht="19.5" customHeight="1" hidden="1">
      <c r="B61" s="60" t="s">
        <v>383</v>
      </c>
      <c r="C61" s="94">
        <v>0</v>
      </c>
      <c r="D61" s="94">
        <v>0</v>
      </c>
      <c r="E61" s="94">
        <v>0</v>
      </c>
      <c r="F61" s="94">
        <v>1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7">
        <f t="shared" si="10"/>
        <v>1</v>
      </c>
      <c r="N61" s="98">
        <f t="shared" si="11"/>
        <v>0.1</v>
      </c>
      <c r="O61" s="202">
        <f t="shared" si="12"/>
        <v>0.49504950495049505</v>
      </c>
    </row>
    <row r="62" spans="2:15" ht="19.5" customHeight="1" hidden="1">
      <c r="B62" s="58" t="s">
        <v>384</v>
      </c>
      <c r="C62" s="94">
        <v>2</v>
      </c>
      <c r="D62" s="94">
        <v>0</v>
      </c>
      <c r="E62" s="94">
        <v>2</v>
      </c>
      <c r="F62" s="122">
        <v>2</v>
      </c>
      <c r="G62" s="122">
        <v>0</v>
      </c>
      <c r="H62" s="94">
        <v>4</v>
      </c>
      <c r="I62" s="94">
        <v>1</v>
      </c>
      <c r="J62" s="94">
        <v>0</v>
      </c>
      <c r="K62" s="94">
        <v>1</v>
      </c>
      <c r="L62" s="94">
        <v>2</v>
      </c>
      <c r="M62" s="97">
        <f t="shared" si="10"/>
        <v>14</v>
      </c>
      <c r="N62" s="98">
        <f t="shared" si="11"/>
        <v>1.4</v>
      </c>
      <c r="O62" s="202">
        <f t="shared" si="12"/>
        <v>6.9306930693069315</v>
      </c>
    </row>
    <row r="63" spans="2:15" ht="19.5" customHeight="1" hidden="1">
      <c r="B63" s="60" t="s">
        <v>385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1</v>
      </c>
      <c r="K63" s="94">
        <v>0</v>
      </c>
      <c r="L63" s="94">
        <v>0</v>
      </c>
      <c r="M63" s="97">
        <f t="shared" si="10"/>
        <v>1</v>
      </c>
      <c r="N63" s="98">
        <f t="shared" si="11"/>
        <v>0.1</v>
      </c>
      <c r="O63" s="202">
        <f t="shared" si="12"/>
        <v>0.49504950495049505</v>
      </c>
    </row>
    <row r="64" spans="2:15" ht="19.5" customHeight="1" hidden="1" thickBot="1">
      <c r="B64" s="60" t="s">
        <v>386</v>
      </c>
      <c r="C64" s="94">
        <v>8</v>
      </c>
      <c r="D64" s="94">
        <v>7</v>
      </c>
      <c r="E64" s="94">
        <v>17</v>
      </c>
      <c r="F64" s="122">
        <v>11</v>
      </c>
      <c r="G64" s="122">
        <v>14</v>
      </c>
      <c r="H64" s="198">
        <v>15</v>
      </c>
      <c r="I64" s="198">
        <v>14</v>
      </c>
      <c r="J64" s="198">
        <v>9</v>
      </c>
      <c r="K64" s="198">
        <v>5</v>
      </c>
      <c r="L64" s="198">
        <v>8</v>
      </c>
      <c r="M64" s="152">
        <f t="shared" si="10"/>
        <v>108</v>
      </c>
      <c r="N64" s="217">
        <f t="shared" si="11"/>
        <v>10.8</v>
      </c>
      <c r="O64" s="201">
        <f t="shared" si="12"/>
        <v>53.46534653465347</v>
      </c>
    </row>
    <row r="65" spans="2:15" ht="19.5" customHeight="1" hidden="1" thickBot="1">
      <c r="B65" s="61" t="s">
        <v>175</v>
      </c>
      <c r="C65" s="99">
        <f aca="true" t="shared" si="13" ref="C65:L65">SUM(C59:C64)</f>
        <v>16</v>
      </c>
      <c r="D65" s="100">
        <f t="shared" si="13"/>
        <v>14</v>
      </c>
      <c r="E65" s="99">
        <f t="shared" si="13"/>
        <v>19</v>
      </c>
      <c r="F65" s="100">
        <f t="shared" si="13"/>
        <v>19</v>
      </c>
      <c r="G65" s="100">
        <f t="shared" si="13"/>
        <v>28</v>
      </c>
      <c r="H65" s="100">
        <f t="shared" si="13"/>
        <v>26</v>
      </c>
      <c r="I65" s="100">
        <f t="shared" si="13"/>
        <v>26</v>
      </c>
      <c r="J65" s="100">
        <f t="shared" si="13"/>
        <v>15</v>
      </c>
      <c r="K65" s="100">
        <f t="shared" si="13"/>
        <v>15</v>
      </c>
      <c r="L65" s="100">
        <f t="shared" si="13"/>
        <v>24</v>
      </c>
      <c r="M65" s="100">
        <f t="shared" si="10"/>
        <v>202</v>
      </c>
      <c r="N65" s="100">
        <f t="shared" si="11"/>
        <v>20.2</v>
      </c>
      <c r="O65" s="62">
        <f t="shared" si="12"/>
        <v>100</v>
      </c>
    </row>
    <row r="66" ht="14.25" hidden="1" thickBot="1" thickTop="1"/>
    <row r="67" spans="2:15" ht="19.5" customHeight="1" thickBot="1" thickTop="1">
      <c r="B67" s="49"/>
      <c r="C67" s="50" t="str">
        <f>$C$7</f>
        <v>Frederick County Pedestrian On Foot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2"/>
    </row>
    <row r="68" spans="2:15" ht="19.5" customHeight="1" thickBot="1">
      <c r="B68" s="53" t="s">
        <v>396</v>
      </c>
      <c r="C68" s="54">
        <f aca="true" t="shared" si="14" ref="C68:L68">C$8</f>
        <v>1994</v>
      </c>
      <c r="D68" s="55">
        <f t="shared" si="14"/>
        <v>1995</v>
      </c>
      <c r="E68" s="55">
        <f t="shared" si="14"/>
        <v>1996</v>
      </c>
      <c r="F68" s="55">
        <f t="shared" si="14"/>
        <v>1997</v>
      </c>
      <c r="G68" s="55">
        <f t="shared" si="14"/>
        <v>1998</v>
      </c>
      <c r="H68" s="55">
        <f t="shared" si="14"/>
        <v>1999</v>
      </c>
      <c r="I68" s="55">
        <f t="shared" si="14"/>
        <v>2000</v>
      </c>
      <c r="J68" s="55">
        <f t="shared" si="14"/>
        <v>2001</v>
      </c>
      <c r="K68" s="55">
        <f t="shared" si="14"/>
        <v>2002</v>
      </c>
      <c r="L68" s="55">
        <f t="shared" si="14"/>
        <v>2003</v>
      </c>
      <c r="M68" s="55" t="s">
        <v>5</v>
      </c>
      <c r="N68" s="56" t="s">
        <v>6</v>
      </c>
      <c r="O68" s="57" t="s">
        <v>7</v>
      </c>
    </row>
    <row r="69" spans="2:15" ht="19.5" customHeight="1">
      <c r="B69" s="60" t="s">
        <v>179</v>
      </c>
      <c r="C69" s="94">
        <v>2</v>
      </c>
      <c r="D69" s="94">
        <v>0</v>
      </c>
      <c r="E69" s="94">
        <v>1</v>
      </c>
      <c r="F69" s="146">
        <v>4</v>
      </c>
      <c r="G69" s="146">
        <v>1</v>
      </c>
      <c r="H69" s="198">
        <v>5</v>
      </c>
      <c r="I69" s="198">
        <v>2</v>
      </c>
      <c r="J69" s="198">
        <v>0</v>
      </c>
      <c r="K69" s="198">
        <v>1</v>
      </c>
      <c r="L69" s="198">
        <v>2</v>
      </c>
      <c r="M69" s="97">
        <f aca="true" t="shared" si="15" ref="M69:M74">SUM(C69:L69)</f>
        <v>18</v>
      </c>
      <c r="N69" s="98">
        <f aca="true" t="shared" si="16" ref="N69:N74">M69/10</f>
        <v>1.8</v>
      </c>
      <c r="O69" s="202">
        <f aca="true" t="shared" si="17" ref="O69:O74">M69/M$74*100</f>
        <v>8.91089108910891</v>
      </c>
    </row>
    <row r="70" spans="2:15" ht="19.5" customHeight="1">
      <c r="B70" s="60" t="s">
        <v>180</v>
      </c>
      <c r="C70" s="94">
        <v>0</v>
      </c>
      <c r="D70" s="94">
        <v>0</v>
      </c>
      <c r="E70" s="94">
        <v>0</v>
      </c>
      <c r="F70" s="122">
        <v>0</v>
      </c>
      <c r="G70" s="122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7">
        <f t="shared" si="15"/>
        <v>0</v>
      </c>
      <c r="N70" s="98">
        <f t="shared" si="16"/>
        <v>0</v>
      </c>
      <c r="O70" s="202">
        <f t="shared" si="17"/>
        <v>0</v>
      </c>
    </row>
    <row r="71" spans="2:15" ht="19.5" customHeight="1">
      <c r="B71" s="60" t="s">
        <v>393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7">
        <f t="shared" si="15"/>
        <v>0</v>
      </c>
      <c r="N71" s="98">
        <f t="shared" si="16"/>
        <v>0</v>
      </c>
      <c r="O71" s="202">
        <f t="shared" si="17"/>
        <v>0</v>
      </c>
    </row>
    <row r="72" spans="2:15" ht="19.5" customHeight="1">
      <c r="B72" s="58" t="s">
        <v>397</v>
      </c>
      <c r="C72" s="94">
        <v>14</v>
      </c>
      <c r="D72" s="94">
        <v>14</v>
      </c>
      <c r="E72" s="94">
        <v>18</v>
      </c>
      <c r="F72" s="94">
        <v>15</v>
      </c>
      <c r="G72" s="94">
        <v>27</v>
      </c>
      <c r="H72" s="94">
        <v>21</v>
      </c>
      <c r="I72" s="94">
        <v>24</v>
      </c>
      <c r="J72" s="94">
        <v>15</v>
      </c>
      <c r="K72" s="94">
        <v>14</v>
      </c>
      <c r="L72" s="94">
        <v>22</v>
      </c>
      <c r="M72" s="97">
        <f t="shared" si="15"/>
        <v>184</v>
      </c>
      <c r="N72" s="98">
        <f t="shared" si="16"/>
        <v>18.4</v>
      </c>
      <c r="O72" s="202">
        <f t="shared" si="17"/>
        <v>91.0891089108911</v>
      </c>
    </row>
    <row r="73" spans="2:15" ht="19.5" customHeight="1" thickBot="1">
      <c r="B73" s="60" t="s">
        <v>386</v>
      </c>
      <c r="C73" s="94">
        <v>0</v>
      </c>
      <c r="D73" s="94">
        <v>0</v>
      </c>
      <c r="E73" s="94">
        <v>0</v>
      </c>
      <c r="F73" s="173">
        <v>0</v>
      </c>
      <c r="G73" s="173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52">
        <f t="shared" si="15"/>
        <v>0</v>
      </c>
      <c r="N73" s="217">
        <f t="shared" si="16"/>
        <v>0</v>
      </c>
      <c r="O73" s="201">
        <f t="shared" si="17"/>
        <v>0</v>
      </c>
    </row>
    <row r="74" spans="2:15" ht="19.5" customHeight="1" thickBot="1">
      <c r="B74" s="61" t="s">
        <v>175</v>
      </c>
      <c r="C74" s="99">
        <f aca="true" t="shared" si="18" ref="C74:L74">SUM(C69:C73)</f>
        <v>16</v>
      </c>
      <c r="D74" s="100">
        <f t="shared" si="18"/>
        <v>14</v>
      </c>
      <c r="E74" s="99">
        <f t="shared" si="18"/>
        <v>19</v>
      </c>
      <c r="F74" s="100">
        <f t="shared" si="18"/>
        <v>19</v>
      </c>
      <c r="G74" s="100">
        <f t="shared" si="18"/>
        <v>28</v>
      </c>
      <c r="H74" s="100">
        <f t="shared" si="18"/>
        <v>26</v>
      </c>
      <c r="I74" s="100">
        <f t="shared" si="18"/>
        <v>26</v>
      </c>
      <c r="J74" s="100">
        <f t="shared" si="18"/>
        <v>15</v>
      </c>
      <c r="K74" s="100">
        <f t="shared" si="18"/>
        <v>15</v>
      </c>
      <c r="L74" s="100">
        <f t="shared" si="18"/>
        <v>24</v>
      </c>
      <c r="M74" s="100">
        <f t="shared" si="15"/>
        <v>202</v>
      </c>
      <c r="N74" s="100">
        <f t="shared" si="16"/>
        <v>20.2</v>
      </c>
      <c r="O74" s="62">
        <f t="shared" si="17"/>
        <v>100</v>
      </c>
    </row>
    <row r="75" ht="13.5" thickTop="1"/>
    <row r="76" spans="2:15" ht="19.5" customHeight="1" hidden="1" thickBot="1" thickTop="1">
      <c r="B76" s="49"/>
      <c r="C76" s="50" t="str">
        <f>$C$7</f>
        <v>Frederick County Pedestrian On Foot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2"/>
    </row>
    <row r="77" spans="2:15" ht="19.5" customHeight="1" hidden="1" thickBot="1">
      <c r="B77" s="53" t="s">
        <v>400</v>
      </c>
      <c r="C77" s="54">
        <f aca="true" t="shared" si="19" ref="C77:L77">C$8</f>
        <v>1994</v>
      </c>
      <c r="D77" s="55">
        <f t="shared" si="19"/>
        <v>1995</v>
      </c>
      <c r="E77" s="55">
        <f t="shared" si="19"/>
        <v>1996</v>
      </c>
      <c r="F77" s="55">
        <f t="shared" si="19"/>
        <v>1997</v>
      </c>
      <c r="G77" s="55">
        <f t="shared" si="19"/>
        <v>1998</v>
      </c>
      <c r="H77" s="55">
        <f t="shared" si="19"/>
        <v>1999</v>
      </c>
      <c r="I77" s="55">
        <f t="shared" si="19"/>
        <v>2000</v>
      </c>
      <c r="J77" s="55">
        <f t="shared" si="19"/>
        <v>2001</v>
      </c>
      <c r="K77" s="55">
        <f t="shared" si="19"/>
        <v>2002</v>
      </c>
      <c r="L77" s="55">
        <f t="shared" si="19"/>
        <v>2003</v>
      </c>
      <c r="M77" s="55" t="s">
        <v>5</v>
      </c>
      <c r="N77" s="56" t="s">
        <v>6</v>
      </c>
      <c r="O77" s="57" t="s">
        <v>7</v>
      </c>
    </row>
    <row r="78" spans="2:15" ht="19.5" customHeight="1" hidden="1">
      <c r="B78" s="186" t="s">
        <v>401</v>
      </c>
      <c r="C78" s="94">
        <v>14</v>
      </c>
      <c r="D78" s="94">
        <v>14</v>
      </c>
      <c r="E78" s="94">
        <v>18</v>
      </c>
      <c r="F78" s="146">
        <v>16</v>
      </c>
      <c r="G78" s="146">
        <v>28</v>
      </c>
      <c r="H78" s="198">
        <v>24</v>
      </c>
      <c r="I78" s="198">
        <v>26</v>
      </c>
      <c r="J78" s="198">
        <v>15</v>
      </c>
      <c r="K78" s="198">
        <v>14</v>
      </c>
      <c r="L78" s="198">
        <v>22</v>
      </c>
      <c r="M78" s="154">
        <f>SUM(C78:J78)</f>
        <v>155</v>
      </c>
      <c r="N78" s="97">
        <f>M78/10</f>
        <v>15.5</v>
      </c>
      <c r="O78" s="202">
        <f>M78/M$82*100</f>
        <v>95.0920245398773</v>
      </c>
    </row>
    <row r="79" spans="2:15" ht="19.5" customHeight="1" hidden="1">
      <c r="B79" s="186" t="s">
        <v>402</v>
      </c>
      <c r="C79" s="94">
        <v>1</v>
      </c>
      <c r="D79" s="94">
        <v>0</v>
      </c>
      <c r="E79" s="94">
        <v>0</v>
      </c>
      <c r="F79" s="122">
        <v>2</v>
      </c>
      <c r="G79" s="122">
        <v>0</v>
      </c>
      <c r="H79" s="94">
        <v>1</v>
      </c>
      <c r="I79" s="94">
        <v>0</v>
      </c>
      <c r="J79" s="94">
        <v>0</v>
      </c>
      <c r="K79" s="94">
        <v>0</v>
      </c>
      <c r="L79" s="94">
        <v>2</v>
      </c>
      <c r="M79" s="97">
        <f>SUM(C79:J79)</f>
        <v>4</v>
      </c>
      <c r="N79" s="97">
        <f>M79/10</f>
        <v>0.4</v>
      </c>
      <c r="O79" s="202">
        <f>M79/M$82*100</f>
        <v>2.4539877300613497</v>
      </c>
    </row>
    <row r="80" spans="2:15" ht="19.5" customHeight="1" hidden="1">
      <c r="B80" s="186" t="s">
        <v>403</v>
      </c>
      <c r="C80" s="94">
        <v>1</v>
      </c>
      <c r="D80" s="94">
        <v>0</v>
      </c>
      <c r="E80" s="94">
        <v>1</v>
      </c>
      <c r="F80" s="94">
        <v>1</v>
      </c>
      <c r="G80" s="94">
        <v>0</v>
      </c>
      <c r="H80" s="94">
        <v>1</v>
      </c>
      <c r="I80" s="94">
        <v>0</v>
      </c>
      <c r="J80" s="94">
        <v>0</v>
      </c>
      <c r="K80" s="94">
        <v>1</v>
      </c>
      <c r="L80" s="94">
        <v>0</v>
      </c>
      <c r="M80" s="97">
        <f>SUM(C80:J80)</f>
        <v>4</v>
      </c>
      <c r="N80" s="97">
        <f>M80/10</f>
        <v>0.4</v>
      </c>
      <c r="O80" s="202">
        <f>M80/M$82*100</f>
        <v>2.4539877300613497</v>
      </c>
    </row>
    <row r="81" spans="2:15" ht="19.5" customHeight="1" hidden="1" thickBot="1">
      <c r="B81" s="186" t="s">
        <v>386</v>
      </c>
      <c r="C81" s="94">
        <v>0</v>
      </c>
      <c r="D81" s="94">
        <v>0</v>
      </c>
      <c r="E81" s="94">
        <v>0</v>
      </c>
      <c r="F81" s="173">
        <v>0</v>
      </c>
      <c r="G81" s="173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54">
        <f>SUM(C81:J81)</f>
        <v>0</v>
      </c>
      <c r="N81" s="152">
        <f>M81/10</f>
        <v>0</v>
      </c>
      <c r="O81" s="201">
        <f>M81/M$82*100</f>
        <v>0</v>
      </c>
    </row>
    <row r="82" spans="2:15" ht="19.5" customHeight="1" hidden="1" thickBot="1">
      <c r="B82" s="61" t="s">
        <v>175</v>
      </c>
      <c r="C82" s="99">
        <f aca="true" t="shared" si="20" ref="C82:J82">SUM(C78:C81)</f>
        <v>16</v>
      </c>
      <c r="D82" s="100">
        <f t="shared" si="20"/>
        <v>14</v>
      </c>
      <c r="E82" s="100">
        <f t="shared" si="20"/>
        <v>19</v>
      </c>
      <c r="F82" s="100">
        <f t="shared" si="20"/>
        <v>19</v>
      </c>
      <c r="G82" s="100">
        <f t="shared" si="20"/>
        <v>28</v>
      </c>
      <c r="H82" s="100">
        <f t="shared" si="20"/>
        <v>26</v>
      </c>
      <c r="I82" s="100">
        <f t="shared" si="20"/>
        <v>26</v>
      </c>
      <c r="J82" s="100">
        <f t="shared" si="20"/>
        <v>15</v>
      </c>
      <c r="K82" s="100">
        <f>SUM(K78:K81)</f>
        <v>15</v>
      </c>
      <c r="L82" s="100">
        <f>SUM(L78:L81)</f>
        <v>24</v>
      </c>
      <c r="M82" s="100">
        <f>SUM(C82:J82)</f>
        <v>163</v>
      </c>
      <c r="N82" s="100">
        <f>M82/10</f>
        <v>16.3</v>
      </c>
      <c r="O82" s="62">
        <f>M82/M$82*100</f>
        <v>100</v>
      </c>
    </row>
  </sheetData>
  <printOptions horizontalCentered="1"/>
  <pageMargins left="0" right="0" top="0" bottom="0" header="0" footer="0"/>
  <pageSetup fitToHeight="1" fitToWidth="1" horizontalDpi="360" verticalDpi="36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3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13" width="10.7109375" style="0" customWidth="1"/>
    <col min="14" max="14" width="10.7109375" style="16" customWidth="1"/>
    <col min="15" max="15" width="10.7109375" style="0" customWidth="1"/>
    <col min="16" max="16" width="1.28515625" style="0" customWidth="1"/>
  </cols>
  <sheetData>
    <row r="1" spans="2:15" ht="12.75" customHeight="1">
      <c r="B1" s="1" t="s">
        <v>0</v>
      </c>
      <c r="N1" s="218" t="s">
        <v>349</v>
      </c>
      <c r="O1" s="35"/>
    </row>
    <row r="2" spans="2:14" ht="12.75" customHeight="1">
      <c r="B2" s="1" t="s">
        <v>1</v>
      </c>
      <c r="N2" s="140" t="s">
        <v>415</v>
      </c>
    </row>
    <row r="3" ht="12.75" customHeight="1">
      <c r="B3" s="1" t="s">
        <v>2</v>
      </c>
    </row>
    <row r="4" ht="12.75" customHeight="1"/>
    <row r="5" spans="2:15" ht="18.75" customHeight="1">
      <c r="B5" s="9" t="str">
        <f>acc1!$B$5</f>
        <v>   Frederick County Pedestrian On Foot Accident Profile Sheet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</row>
    <row r="6" spans="2:15" ht="16.5" customHeight="1" thickBot="1">
      <c r="B6" s="37" t="s">
        <v>225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5"/>
    </row>
    <row r="7" spans="2:16" ht="15.75" customHeight="1" thickBot="1" thickTop="1">
      <c r="B7" s="49"/>
      <c r="C7" s="50" t="str">
        <f>acc1!$C$7</f>
        <v>Frederick County Pedestrian On Foot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27"/>
    </row>
    <row r="8" spans="2:16" ht="15.75" customHeight="1" thickBot="1">
      <c r="B8" s="53" t="s">
        <v>4</v>
      </c>
      <c r="C8" s="54">
        <v>1994</v>
      </c>
      <c r="D8" s="55">
        <v>1995</v>
      </c>
      <c r="E8" s="55">
        <v>1996</v>
      </c>
      <c r="F8" s="55">
        <v>1997</v>
      </c>
      <c r="G8" s="55">
        <v>1998</v>
      </c>
      <c r="H8" s="55">
        <v>1999</v>
      </c>
      <c r="I8" s="55">
        <v>2000</v>
      </c>
      <c r="J8" s="55">
        <v>2001</v>
      </c>
      <c r="K8" s="55">
        <v>2002</v>
      </c>
      <c r="L8" s="55">
        <v>2003</v>
      </c>
      <c r="M8" s="55" t="s">
        <v>5</v>
      </c>
      <c r="N8" s="56" t="s">
        <v>6</v>
      </c>
      <c r="O8" s="57" t="s">
        <v>7</v>
      </c>
      <c r="P8" s="27"/>
    </row>
    <row r="9" spans="2:16" ht="15.75" customHeight="1">
      <c r="B9" s="58" t="s">
        <v>11</v>
      </c>
      <c r="C9" s="94">
        <v>3</v>
      </c>
      <c r="D9" s="94">
        <v>2</v>
      </c>
      <c r="E9" s="94">
        <v>3</v>
      </c>
      <c r="F9" s="122">
        <v>3</v>
      </c>
      <c r="G9" s="122">
        <v>0</v>
      </c>
      <c r="H9" s="122">
        <v>6</v>
      </c>
      <c r="I9" s="122">
        <v>4</v>
      </c>
      <c r="J9" s="122">
        <v>0</v>
      </c>
      <c r="K9" s="122">
        <v>2</v>
      </c>
      <c r="L9" s="122">
        <v>4</v>
      </c>
      <c r="M9" s="95">
        <f>SUM(C9:L9)</f>
        <v>27</v>
      </c>
      <c r="N9" s="96">
        <f>M9/10</f>
        <v>2.7</v>
      </c>
      <c r="O9" s="201">
        <f>M9/M$13*100</f>
        <v>5.4989816700611</v>
      </c>
      <c r="P9" s="27"/>
    </row>
    <row r="10" spans="2:16" ht="15.75" customHeight="1">
      <c r="B10" s="60" t="s">
        <v>340</v>
      </c>
      <c r="C10" s="94">
        <v>8</v>
      </c>
      <c r="D10" s="94">
        <v>16</v>
      </c>
      <c r="E10" s="94">
        <v>11</v>
      </c>
      <c r="F10" s="94">
        <v>14</v>
      </c>
      <c r="G10" s="94">
        <v>13</v>
      </c>
      <c r="H10" s="94">
        <v>14</v>
      </c>
      <c r="I10" s="94">
        <v>14</v>
      </c>
      <c r="J10" s="94">
        <v>9</v>
      </c>
      <c r="K10" s="94">
        <v>15</v>
      </c>
      <c r="L10" s="94">
        <v>9</v>
      </c>
      <c r="M10" s="97">
        <f>SUM(C10:L10)</f>
        <v>123</v>
      </c>
      <c r="N10" s="97">
        <f>M10/10</f>
        <v>12.3</v>
      </c>
      <c r="O10" s="205">
        <f>M10/M$13*100</f>
        <v>25.050916496945007</v>
      </c>
      <c r="P10" s="27"/>
    </row>
    <row r="11" spans="2:16" ht="15.75" customHeight="1">
      <c r="B11" s="60" t="s">
        <v>341</v>
      </c>
      <c r="C11" s="94">
        <v>18</v>
      </c>
      <c r="D11" s="94">
        <v>30</v>
      </c>
      <c r="E11" s="94">
        <v>24</v>
      </c>
      <c r="F11" s="122">
        <v>19</v>
      </c>
      <c r="G11" s="122">
        <v>27</v>
      </c>
      <c r="H11" s="94">
        <v>25</v>
      </c>
      <c r="I11" s="94">
        <v>18</v>
      </c>
      <c r="J11" s="94">
        <v>19</v>
      </c>
      <c r="K11" s="94">
        <v>20</v>
      </c>
      <c r="L11" s="94">
        <v>19</v>
      </c>
      <c r="M11" s="97">
        <f>SUM(C11:L11)</f>
        <v>219</v>
      </c>
      <c r="N11" s="97">
        <f>M11/10</f>
        <v>21.9</v>
      </c>
      <c r="O11" s="206">
        <f>M11/M$13*100</f>
        <v>44.602851323828915</v>
      </c>
      <c r="P11" s="27"/>
    </row>
    <row r="12" spans="2:16" ht="15.75" customHeight="1" thickBot="1">
      <c r="B12" s="60" t="s">
        <v>342</v>
      </c>
      <c r="C12" s="94">
        <v>11</v>
      </c>
      <c r="D12" s="94">
        <v>12</v>
      </c>
      <c r="E12" s="94">
        <v>8</v>
      </c>
      <c r="F12" s="94">
        <v>17</v>
      </c>
      <c r="G12" s="94">
        <v>14</v>
      </c>
      <c r="H12" s="94">
        <v>7</v>
      </c>
      <c r="I12" s="94">
        <v>14</v>
      </c>
      <c r="J12" s="94">
        <v>14</v>
      </c>
      <c r="K12" s="153">
        <v>7</v>
      </c>
      <c r="L12" s="153">
        <v>18</v>
      </c>
      <c r="M12" s="152">
        <f>SUM(C12:L12)</f>
        <v>122</v>
      </c>
      <c r="N12" s="152">
        <f>M12/10</f>
        <v>12.2</v>
      </c>
      <c r="O12" s="205">
        <f>M12/M$13*100</f>
        <v>24.84725050916497</v>
      </c>
      <c r="P12" s="27"/>
    </row>
    <row r="13" spans="2:16" ht="15.75" customHeight="1" thickBot="1">
      <c r="B13" s="61" t="s">
        <v>351</v>
      </c>
      <c r="C13" s="99">
        <f aca="true" t="shared" si="0" ref="C13:L13">SUM(C9:C12)</f>
        <v>40</v>
      </c>
      <c r="D13" s="100">
        <f t="shared" si="0"/>
        <v>60</v>
      </c>
      <c r="E13" s="100">
        <f t="shared" si="0"/>
        <v>46</v>
      </c>
      <c r="F13" s="100">
        <f t="shared" si="0"/>
        <v>53</v>
      </c>
      <c r="G13" s="100">
        <f t="shared" si="0"/>
        <v>54</v>
      </c>
      <c r="H13" s="100">
        <f t="shared" si="0"/>
        <v>52</v>
      </c>
      <c r="I13" s="100">
        <f t="shared" si="0"/>
        <v>50</v>
      </c>
      <c r="J13" s="100">
        <f t="shared" si="0"/>
        <v>42</v>
      </c>
      <c r="K13" s="100">
        <f t="shared" si="0"/>
        <v>44</v>
      </c>
      <c r="L13" s="100">
        <f t="shared" si="0"/>
        <v>50</v>
      </c>
      <c r="M13" s="100">
        <f>SUM(C13:L13)</f>
        <v>491</v>
      </c>
      <c r="N13" s="100">
        <f>M13/10</f>
        <v>49.1</v>
      </c>
      <c r="O13" s="207">
        <f>M13/M$13*100</f>
        <v>100</v>
      </c>
      <c r="P13" s="27"/>
    </row>
    <row r="14" spans="2:16" ht="15.75" customHeight="1" thickBot="1" thickTop="1">
      <c r="B14" s="63"/>
      <c r="C14" s="63"/>
      <c r="D14" s="63"/>
      <c r="E14" s="63"/>
      <c r="F14" s="63"/>
      <c r="G14" s="63"/>
      <c r="H14" s="105"/>
      <c r="I14" s="105"/>
      <c r="J14" s="105"/>
      <c r="K14" s="105"/>
      <c r="L14" s="105"/>
      <c r="M14" s="105"/>
      <c r="N14" s="117"/>
      <c r="O14" s="63"/>
      <c r="P14" s="27"/>
    </row>
    <row r="15" spans="2:16" ht="15.75" customHeight="1" thickBot="1" thickTop="1">
      <c r="B15" s="49"/>
      <c r="C15" s="50" t="str">
        <f>ped1!$C$7</f>
        <v>Frederick County Pedestrian On Foot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27"/>
    </row>
    <row r="16" spans="2:16" ht="15.75" customHeight="1" thickBot="1">
      <c r="B16" s="53" t="s">
        <v>226</v>
      </c>
      <c r="C16" s="54">
        <f>acc1!C8</f>
        <v>1994</v>
      </c>
      <c r="D16" s="55">
        <f>acc1!D8</f>
        <v>1995</v>
      </c>
      <c r="E16" s="55">
        <f>acc1!E8</f>
        <v>1996</v>
      </c>
      <c r="F16" s="55">
        <f>acc1!F8</f>
        <v>1997</v>
      </c>
      <c r="G16" s="55">
        <f>acc1!G8</f>
        <v>1998</v>
      </c>
      <c r="H16" s="55">
        <f>acc1!H8</f>
        <v>1999</v>
      </c>
      <c r="I16" s="55">
        <f>acc1!I8</f>
        <v>2000</v>
      </c>
      <c r="J16" s="55">
        <f>acc1!J8</f>
        <v>2001</v>
      </c>
      <c r="K16" s="55">
        <f>acc1!K8</f>
        <v>2002</v>
      </c>
      <c r="L16" s="55">
        <f>acc1!L8</f>
        <v>2003</v>
      </c>
      <c r="M16" s="55" t="s">
        <v>5</v>
      </c>
      <c r="N16" s="56" t="s">
        <v>6</v>
      </c>
      <c r="O16" s="57" t="s">
        <v>7</v>
      </c>
      <c r="P16" s="27"/>
    </row>
    <row r="17" spans="2:16" ht="15.75" customHeight="1">
      <c r="B17" s="60" t="s">
        <v>227</v>
      </c>
      <c r="C17" s="94">
        <v>0</v>
      </c>
      <c r="D17" s="94">
        <v>5</v>
      </c>
      <c r="E17" s="94">
        <v>0</v>
      </c>
      <c r="F17" s="122">
        <v>3</v>
      </c>
      <c r="G17" s="122">
        <v>4</v>
      </c>
      <c r="H17" s="198">
        <v>2</v>
      </c>
      <c r="I17" s="198">
        <v>1</v>
      </c>
      <c r="J17" s="198">
        <v>2</v>
      </c>
      <c r="K17" s="198">
        <v>2</v>
      </c>
      <c r="L17" s="198">
        <v>2</v>
      </c>
      <c r="M17" s="119">
        <f aca="true" t="shared" si="1" ref="M17:M35">SUM(C17:L17)</f>
        <v>21</v>
      </c>
      <c r="N17" s="200">
        <f>M17/10</f>
        <v>2.1</v>
      </c>
      <c r="O17" s="206">
        <f>M17/M$35*100</f>
        <v>4.10958904109589</v>
      </c>
      <c r="P17" s="27"/>
    </row>
    <row r="18" spans="2:16" ht="15.75" customHeight="1">
      <c r="B18" s="66" t="s">
        <v>228</v>
      </c>
      <c r="C18" s="94">
        <v>7</v>
      </c>
      <c r="D18" s="94">
        <v>13</v>
      </c>
      <c r="E18" s="94">
        <v>7</v>
      </c>
      <c r="F18" s="94">
        <v>5</v>
      </c>
      <c r="G18" s="94">
        <v>5</v>
      </c>
      <c r="H18" s="94">
        <v>4</v>
      </c>
      <c r="I18" s="94">
        <v>7</v>
      </c>
      <c r="J18" s="94">
        <v>4</v>
      </c>
      <c r="K18" s="94">
        <v>2</v>
      </c>
      <c r="L18" s="94">
        <v>2</v>
      </c>
      <c r="M18" s="97">
        <f t="shared" si="1"/>
        <v>56</v>
      </c>
      <c r="N18" s="97">
        <f aca="true" t="shared" si="2" ref="N18:N35">M18/10</f>
        <v>5.6</v>
      </c>
      <c r="O18" s="205">
        <f aca="true" t="shared" si="3" ref="O18:O33">M18/M$35*100</f>
        <v>10.95890410958904</v>
      </c>
      <c r="P18" s="27"/>
    </row>
    <row r="19" spans="2:16" ht="15.75" customHeight="1">
      <c r="B19" s="64" t="s">
        <v>229</v>
      </c>
      <c r="C19" s="94">
        <v>6</v>
      </c>
      <c r="D19" s="94">
        <v>6</v>
      </c>
      <c r="E19" s="94">
        <v>7</v>
      </c>
      <c r="F19" s="122">
        <v>10</v>
      </c>
      <c r="G19" s="122">
        <v>7</v>
      </c>
      <c r="H19" s="94">
        <v>5</v>
      </c>
      <c r="I19" s="94">
        <v>7</v>
      </c>
      <c r="J19" s="94">
        <v>5</v>
      </c>
      <c r="K19" s="94">
        <v>9</v>
      </c>
      <c r="L19" s="94">
        <v>8</v>
      </c>
      <c r="M19" s="97">
        <f t="shared" si="1"/>
        <v>70</v>
      </c>
      <c r="N19" s="97">
        <f t="shared" si="2"/>
        <v>7</v>
      </c>
      <c r="O19" s="206">
        <f t="shared" si="3"/>
        <v>13.698630136986301</v>
      </c>
      <c r="P19" s="27"/>
    </row>
    <row r="20" spans="2:16" ht="15.75" customHeight="1">
      <c r="B20" s="64" t="s">
        <v>230</v>
      </c>
      <c r="C20" s="94">
        <v>2</v>
      </c>
      <c r="D20" s="94">
        <v>2</v>
      </c>
      <c r="E20" s="94">
        <v>2</v>
      </c>
      <c r="F20" s="94">
        <v>7</v>
      </c>
      <c r="G20" s="94">
        <v>5</v>
      </c>
      <c r="H20" s="94">
        <v>1</v>
      </c>
      <c r="I20" s="94">
        <v>0</v>
      </c>
      <c r="J20" s="94">
        <v>2</v>
      </c>
      <c r="K20" s="94">
        <v>0</v>
      </c>
      <c r="L20" s="94">
        <v>4</v>
      </c>
      <c r="M20" s="97">
        <f t="shared" si="1"/>
        <v>25</v>
      </c>
      <c r="N20" s="97">
        <f t="shared" si="2"/>
        <v>2.5</v>
      </c>
      <c r="O20" s="205">
        <f t="shared" si="3"/>
        <v>4.892367906066536</v>
      </c>
      <c r="P20" s="27"/>
    </row>
    <row r="21" spans="2:16" ht="15.75" customHeight="1">
      <c r="B21" s="65" t="s">
        <v>231</v>
      </c>
      <c r="C21" s="94">
        <v>2</v>
      </c>
      <c r="D21" s="94">
        <v>2</v>
      </c>
      <c r="E21" s="94">
        <v>4</v>
      </c>
      <c r="F21" s="94">
        <v>0</v>
      </c>
      <c r="G21" s="94">
        <v>2</v>
      </c>
      <c r="H21" s="94">
        <v>0</v>
      </c>
      <c r="I21" s="94">
        <v>2</v>
      </c>
      <c r="J21" s="94">
        <v>0</v>
      </c>
      <c r="K21" s="94">
        <v>0</v>
      </c>
      <c r="L21" s="94">
        <v>2</v>
      </c>
      <c r="M21" s="97">
        <f t="shared" si="1"/>
        <v>14</v>
      </c>
      <c r="N21" s="97">
        <f t="shared" si="2"/>
        <v>1.4</v>
      </c>
      <c r="O21" s="205">
        <f t="shared" si="3"/>
        <v>2.73972602739726</v>
      </c>
      <c r="P21" s="27"/>
    </row>
    <row r="22" spans="2:16" ht="15.75" customHeight="1">
      <c r="B22" s="64" t="s">
        <v>232</v>
      </c>
      <c r="C22" s="94">
        <v>4</v>
      </c>
      <c r="D22" s="94">
        <v>8</v>
      </c>
      <c r="E22" s="94">
        <v>2</v>
      </c>
      <c r="F22" s="122">
        <v>2</v>
      </c>
      <c r="G22" s="122">
        <v>2</v>
      </c>
      <c r="H22" s="94">
        <v>2</v>
      </c>
      <c r="I22" s="94">
        <v>8</v>
      </c>
      <c r="J22" s="94">
        <v>2</v>
      </c>
      <c r="K22" s="94">
        <v>6</v>
      </c>
      <c r="L22" s="94">
        <v>5</v>
      </c>
      <c r="M22" s="97">
        <f t="shared" si="1"/>
        <v>41</v>
      </c>
      <c r="N22" s="97">
        <f t="shared" si="2"/>
        <v>4.1</v>
      </c>
      <c r="O22" s="206">
        <f t="shared" si="3"/>
        <v>8.023483365949119</v>
      </c>
      <c r="P22" s="27"/>
    </row>
    <row r="23" spans="2:16" ht="15.75" customHeight="1">
      <c r="B23" s="60" t="s">
        <v>164</v>
      </c>
      <c r="C23" s="94">
        <v>4</v>
      </c>
      <c r="D23" s="94">
        <v>5</v>
      </c>
      <c r="E23" s="94">
        <v>2</v>
      </c>
      <c r="F23" s="94">
        <v>2</v>
      </c>
      <c r="G23" s="94">
        <v>4</v>
      </c>
      <c r="H23" s="94">
        <v>2</v>
      </c>
      <c r="I23" s="94">
        <v>6</v>
      </c>
      <c r="J23" s="94">
        <v>4</v>
      </c>
      <c r="K23" s="94">
        <v>3</v>
      </c>
      <c r="L23" s="94">
        <v>5</v>
      </c>
      <c r="M23" s="97">
        <f t="shared" si="1"/>
        <v>37</v>
      </c>
      <c r="N23" s="97">
        <f t="shared" si="2"/>
        <v>3.7</v>
      </c>
      <c r="O23" s="205">
        <f t="shared" si="3"/>
        <v>7.240704500978473</v>
      </c>
      <c r="P23" s="27"/>
    </row>
    <row r="24" spans="2:16" ht="15.75" customHeight="1">
      <c r="B24" s="60" t="s">
        <v>165</v>
      </c>
      <c r="C24" s="94">
        <v>3</v>
      </c>
      <c r="D24" s="94">
        <v>1</v>
      </c>
      <c r="E24" s="94">
        <v>7</v>
      </c>
      <c r="F24" s="122">
        <v>7</v>
      </c>
      <c r="G24" s="122">
        <v>2</v>
      </c>
      <c r="H24" s="94">
        <v>5</v>
      </c>
      <c r="I24" s="94">
        <v>7</v>
      </c>
      <c r="J24" s="94">
        <v>3</v>
      </c>
      <c r="K24" s="94">
        <v>2</v>
      </c>
      <c r="L24" s="94">
        <v>4</v>
      </c>
      <c r="M24" s="97">
        <f t="shared" si="1"/>
        <v>41</v>
      </c>
      <c r="N24" s="97">
        <f t="shared" si="2"/>
        <v>4.1</v>
      </c>
      <c r="O24" s="206">
        <f t="shared" si="3"/>
        <v>8.023483365949119</v>
      </c>
      <c r="P24" s="27"/>
    </row>
    <row r="25" spans="2:16" ht="15.75" customHeight="1">
      <c r="B25" s="64" t="s">
        <v>166</v>
      </c>
      <c r="C25" s="94">
        <v>4</v>
      </c>
      <c r="D25" s="94">
        <v>5</v>
      </c>
      <c r="E25" s="94">
        <v>2</v>
      </c>
      <c r="F25" s="94">
        <v>3</v>
      </c>
      <c r="G25" s="94">
        <v>5</v>
      </c>
      <c r="H25" s="94">
        <v>7</v>
      </c>
      <c r="I25" s="94">
        <v>5</v>
      </c>
      <c r="J25" s="94">
        <v>3</v>
      </c>
      <c r="K25" s="94">
        <v>3</v>
      </c>
      <c r="L25" s="94">
        <v>3</v>
      </c>
      <c r="M25" s="97">
        <f t="shared" si="1"/>
        <v>40</v>
      </c>
      <c r="N25" s="97">
        <f t="shared" si="2"/>
        <v>4</v>
      </c>
      <c r="O25" s="205">
        <f t="shared" si="3"/>
        <v>7.8277886497064575</v>
      </c>
      <c r="P25" s="27"/>
    </row>
    <row r="26" spans="2:16" ht="15.75" customHeight="1">
      <c r="B26" s="58" t="s">
        <v>167</v>
      </c>
      <c r="C26" s="94">
        <v>4</v>
      </c>
      <c r="D26" s="94">
        <v>3</v>
      </c>
      <c r="E26" s="94">
        <v>2</v>
      </c>
      <c r="F26" s="122">
        <v>6</v>
      </c>
      <c r="G26" s="122">
        <v>3</v>
      </c>
      <c r="H26" s="94">
        <v>8</v>
      </c>
      <c r="I26" s="94">
        <v>1</v>
      </c>
      <c r="J26" s="94">
        <v>4</v>
      </c>
      <c r="K26" s="94">
        <v>4</v>
      </c>
      <c r="L26" s="94">
        <v>4</v>
      </c>
      <c r="M26" s="97">
        <f t="shared" si="1"/>
        <v>39</v>
      </c>
      <c r="N26" s="97">
        <f t="shared" si="2"/>
        <v>3.9</v>
      </c>
      <c r="O26" s="206">
        <f t="shared" si="3"/>
        <v>7.632093933463796</v>
      </c>
      <c r="P26" s="27"/>
    </row>
    <row r="27" spans="2:16" ht="15.75" customHeight="1">
      <c r="B27" s="60" t="s">
        <v>168</v>
      </c>
      <c r="C27" s="94">
        <v>2</v>
      </c>
      <c r="D27" s="94">
        <v>4</v>
      </c>
      <c r="E27" s="94">
        <v>4</v>
      </c>
      <c r="F27" s="94">
        <v>2</v>
      </c>
      <c r="G27" s="94">
        <v>2</v>
      </c>
      <c r="H27" s="94">
        <v>1</v>
      </c>
      <c r="I27" s="94">
        <v>1</v>
      </c>
      <c r="J27" s="94">
        <v>1</v>
      </c>
      <c r="K27" s="94">
        <v>5</v>
      </c>
      <c r="L27" s="94">
        <v>3</v>
      </c>
      <c r="M27" s="97">
        <f t="shared" si="1"/>
        <v>25</v>
      </c>
      <c r="N27" s="97">
        <f t="shared" si="2"/>
        <v>2.5</v>
      </c>
      <c r="O27" s="205">
        <f t="shared" si="3"/>
        <v>4.892367906066536</v>
      </c>
      <c r="P27" s="27"/>
    </row>
    <row r="28" spans="2:16" ht="15.75" customHeight="1">
      <c r="B28" s="60" t="s">
        <v>169</v>
      </c>
      <c r="C28" s="94">
        <v>0</v>
      </c>
      <c r="D28" s="94">
        <v>0</v>
      </c>
      <c r="E28" s="94">
        <v>2</v>
      </c>
      <c r="F28" s="122">
        <v>1</v>
      </c>
      <c r="G28" s="122">
        <v>5</v>
      </c>
      <c r="H28" s="94">
        <v>5</v>
      </c>
      <c r="I28" s="94">
        <v>4</v>
      </c>
      <c r="J28" s="94">
        <v>3</v>
      </c>
      <c r="K28" s="94">
        <v>2</v>
      </c>
      <c r="L28" s="94">
        <v>0</v>
      </c>
      <c r="M28" s="97">
        <f t="shared" si="1"/>
        <v>22</v>
      </c>
      <c r="N28" s="97">
        <f t="shared" si="2"/>
        <v>2.2</v>
      </c>
      <c r="O28" s="206">
        <f t="shared" si="3"/>
        <v>4.305283757338552</v>
      </c>
      <c r="P28" s="27"/>
    </row>
    <row r="29" spans="2:16" ht="15.75" customHeight="1">
      <c r="B29" s="60" t="s">
        <v>170</v>
      </c>
      <c r="C29" s="94">
        <v>0</v>
      </c>
      <c r="D29" s="94">
        <v>0</v>
      </c>
      <c r="E29" s="94">
        <v>1</v>
      </c>
      <c r="F29" s="94">
        <v>0</v>
      </c>
      <c r="G29" s="94">
        <v>1</v>
      </c>
      <c r="H29" s="94">
        <v>3</v>
      </c>
      <c r="I29" s="94">
        <v>0</v>
      </c>
      <c r="J29" s="94">
        <v>4</v>
      </c>
      <c r="K29" s="94">
        <v>2</v>
      </c>
      <c r="L29" s="94">
        <v>2</v>
      </c>
      <c r="M29" s="97">
        <f t="shared" si="1"/>
        <v>13</v>
      </c>
      <c r="N29" s="97">
        <f t="shared" si="2"/>
        <v>1.3</v>
      </c>
      <c r="O29" s="205">
        <f t="shared" si="3"/>
        <v>2.5440313111545985</v>
      </c>
      <c r="P29" s="27"/>
    </row>
    <row r="30" spans="2:16" ht="15.75" customHeight="1">
      <c r="B30" s="60" t="s">
        <v>171</v>
      </c>
      <c r="C30" s="94">
        <v>1</v>
      </c>
      <c r="D30" s="94">
        <v>3</v>
      </c>
      <c r="E30" s="94">
        <v>2</v>
      </c>
      <c r="F30" s="94">
        <v>0</v>
      </c>
      <c r="G30" s="94">
        <v>1</v>
      </c>
      <c r="H30" s="94">
        <v>1</v>
      </c>
      <c r="I30" s="94">
        <v>2</v>
      </c>
      <c r="J30" s="94">
        <v>1</v>
      </c>
      <c r="K30" s="94">
        <v>3</v>
      </c>
      <c r="L30" s="94">
        <v>1</v>
      </c>
      <c r="M30" s="97">
        <f t="shared" si="1"/>
        <v>15</v>
      </c>
      <c r="N30" s="97">
        <f t="shared" si="2"/>
        <v>1.5</v>
      </c>
      <c r="O30" s="206">
        <f t="shared" si="3"/>
        <v>2.935420743639922</v>
      </c>
      <c r="P30" s="27"/>
    </row>
    <row r="31" spans="2:16" ht="15.75" customHeight="1">
      <c r="B31" s="60" t="s">
        <v>172</v>
      </c>
      <c r="C31" s="94">
        <v>1</v>
      </c>
      <c r="D31" s="94">
        <v>1</v>
      </c>
      <c r="E31" s="94">
        <v>1</v>
      </c>
      <c r="F31" s="122">
        <v>1</v>
      </c>
      <c r="G31" s="122">
        <v>5</v>
      </c>
      <c r="H31" s="94">
        <v>3</v>
      </c>
      <c r="I31" s="94">
        <v>0</v>
      </c>
      <c r="J31" s="94">
        <v>0</v>
      </c>
      <c r="K31" s="94">
        <v>1</v>
      </c>
      <c r="L31" s="94">
        <v>1</v>
      </c>
      <c r="M31" s="97">
        <f t="shared" si="1"/>
        <v>14</v>
      </c>
      <c r="N31" s="97">
        <f t="shared" si="2"/>
        <v>1.4</v>
      </c>
      <c r="O31" s="205">
        <f t="shared" si="3"/>
        <v>2.73972602739726</v>
      </c>
      <c r="P31" s="27"/>
    </row>
    <row r="32" spans="2:16" ht="15.75" customHeight="1">
      <c r="B32" s="60" t="s">
        <v>173</v>
      </c>
      <c r="C32" s="94">
        <v>1</v>
      </c>
      <c r="D32" s="94">
        <v>5</v>
      </c>
      <c r="E32" s="94">
        <v>1</v>
      </c>
      <c r="F32" s="94">
        <v>4</v>
      </c>
      <c r="G32" s="94">
        <v>1</v>
      </c>
      <c r="H32" s="94">
        <v>1</v>
      </c>
      <c r="I32" s="94">
        <v>0</v>
      </c>
      <c r="J32" s="94">
        <v>2</v>
      </c>
      <c r="K32" s="94">
        <v>2</v>
      </c>
      <c r="L32" s="94">
        <v>3</v>
      </c>
      <c r="M32" s="97">
        <f t="shared" si="1"/>
        <v>20</v>
      </c>
      <c r="N32" s="97">
        <f t="shared" si="2"/>
        <v>2</v>
      </c>
      <c r="O32" s="206">
        <f t="shared" si="3"/>
        <v>3.9138943248532287</v>
      </c>
      <c r="P32" s="27"/>
    </row>
    <row r="33" spans="2:16" ht="15.75" customHeight="1">
      <c r="B33" s="58" t="s">
        <v>174</v>
      </c>
      <c r="C33" s="94">
        <v>1</v>
      </c>
      <c r="D33" s="94">
        <v>0</v>
      </c>
      <c r="E33" s="94">
        <v>1</v>
      </c>
      <c r="F33" s="122">
        <v>1</v>
      </c>
      <c r="G33" s="122">
        <v>1</v>
      </c>
      <c r="H33" s="94">
        <v>2</v>
      </c>
      <c r="I33" s="94">
        <v>0</v>
      </c>
      <c r="J33" s="94">
        <v>0</v>
      </c>
      <c r="K33" s="94">
        <v>0</v>
      </c>
      <c r="L33" s="94">
        <v>1</v>
      </c>
      <c r="M33" s="97">
        <f t="shared" si="1"/>
        <v>7</v>
      </c>
      <c r="N33" s="97">
        <f t="shared" si="2"/>
        <v>0.7</v>
      </c>
      <c r="O33" s="205">
        <f t="shared" si="3"/>
        <v>1.36986301369863</v>
      </c>
      <c r="P33" s="27"/>
    </row>
    <row r="34" spans="2:16" ht="15.75" customHeight="1" thickBot="1">
      <c r="B34" s="60" t="s">
        <v>91</v>
      </c>
      <c r="C34" s="94">
        <v>0</v>
      </c>
      <c r="D34" s="94">
        <v>0</v>
      </c>
      <c r="E34" s="153">
        <v>1</v>
      </c>
      <c r="F34" s="153">
        <v>1</v>
      </c>
      <c r="G34" s="153">
        <v>2</v>
      </c>
      <c r="H34" s="198">
        <v>2</v>
      </c>
      <c r="I34" s="198">
        <v>1</v>
      </c>
      <c r="J34" s="198">
        <v>2</v>
      </c>
      <c r="K34" s="198">
        <v>1</v>
      </c>
      <c r="L34" s="198">
        <v>1</v>
      </c>
      <c r="M34" s="152">
        <f t="shared" si="1"/>
        <v>11</v>
      </c>
      <c r="N34" s="152">
        <f t="shared" si="2"/>
        <v>1.1</v>
      </c>
      <c r="O34" s="206">
        <f>M34/M$35*100</f>
        <v>2.152641878669276</v>
      </c>
      <c r="P34" s="27"/>
    </row>
    <row r="35" spans="2:16" ht="15.75" customHeight="1" thickBot="1">
      <c r="B35" s="61" t="s">
        <v>233</v>
      </c>
      <c r="C35" s="99">
        <f aca="true" t="shared" si="4" ref="C35:L35">SUM(C17:C34)</f>
        <v>42</v>
      </c>
      <c r="D35" s="100">
        <f t="shared" si="4"/>
        <v>63</v>
      </c>
      <c r="E35" s="100">
        <f t="shared" si="4"/>
        <v>48</v>
      </c>
      <c r="F35" s="100">
        <f t="shared" si="4"/>
        <v>55</v>
      </c>
      <c r="G35" s="100">
        <f t="shared" si="4"/>
        <v>57</v>
      </c>
      <c r="H35" s="100">
        <f t="shared" si="4"/>
        <v>54</v>
      </c>
      <c r="I35" s="100">
        <f t="shared" si="4"/>
        <v>52</v>
      </c>
      <c r="J35" s="100">
        <f t="shared" si="4"/>
        <v>42</v>
      </c>
      <c r="K35" s="100">
        <f t="shared" si="4"/>
        <v>47</v>
      </c>
      <c r="L35" s="100">
        <f t="shared" si="4"/>
        <v>51</v>
      </c>
      <c r="M35" s="100">
        <f t="shared" si="1"/>
        <v>511</v>
      </c>
      <c r="N35" s="100">
        <f t="shared" si="2"/>
        <v>51.1</v>
      </c>
      <c r="O35" s="207">
        <f>M35/M$35*100</f>
        <v>100</v>
      </c>
      <c r="P35" s="27"/>
    </row>
    <row r="36" spans="2:16" ht="15.75" customHeight="1" thickBot="1" thickTop="1">
      <c r="B36" s="63"/>
      <c r="C36" s="63"/>
      <c r="D36" s="63"/>
      <c r="E36" s="105"/>
      <c r="F36" s="105"/>
      <c r="G36" s="105"/>
      <c r="H36" s="105"/>
      <c r="I36" s="105"/>
      <c r="J36" s="105"/>
      <c r="K36" s="105"/>
      <c r="L36" s="105"/>
      <c r="M36" s="105"/>
      <c r="N36" s="117"/>
      <c r="O36" s="63"/>
      <c r="P36" s="27"/>
    </row>
    <row r="37" spans="2:16" ht="15.75" customHeight="1" thickBot="1" thickTop="1">
      <c r="B37" s="49"/>
      <c r="C37" s="50" t="str">
        <f>ped1!$C$7</f>
        <v>Frederick County Pedestrian On Foot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2"/>
      <c r="P37" s="27"/>
    </row>
    <row r="38" spans="2:16" ht="15.75" customHeight="1" thickBot="1">
      <c r="B38" s="53" t="s">
        <v>234</v>
      </c>
      <c r="C38" s="54">
        <f aca="true" t="shared" si="5" ref="C38:L38">C$8</f>
        <v>1994</v>
      </c>
      <c r="D38" s="55">
        <f t="shared" si="5"/>
        <v>1995</v>
      </c>
      <c r="E38" s="55">
        <f t="shared" si="5"/>
        <v>1996</v>
      </c>
      <c r="F38" s="55">
        <f t="shared" si="5"/>
        <v>1997</v>
      </c>
      <c r="G38" s="55">
        <f t="shared" si="5"/>
        <v>1998</v>
      </c>
      <c r="H38" s="55">
        <f t="shared" si="5"/>
        <v>1999</v>
      </c>
      <c r="I38" s="55">
        <f t="shared" si="5"/>
        <v>2000</v>
      </c>
      <c r="J38" s="55">
        <f t="shared" si="5"/>
        <v>2001</v>
      </c>
      <c r="K38" s="55">
        <f t="shared" si="5"/>
        <v>2002</v>
      </c>
      <c r="L38" s="55">
        <f t="shared" si="5"/>
        <v>2003</v>
      </c>
      <c r="M38" s="55" t="s">
        <v>5</v>
      </c>
      <c r="N38" s="56" t="s">
        <v>6</v>
      </c>
      <c r="O38" s="57" t="s">
        <v>7</v>
      </c>
      <c r="P38" s="27"/>
    </row>
    <row r="39" spans="2:16" ht="15.75" customHeight="1">
      <c r="B39" s="60" t="s">
        <v>177</v>
      </c>
      <c r="C39" s="94">
        <v>2</v>
      </c>
      <c r="D39" s="94">
        <v>2</v>
      </c>
      <c r="E39" s="94">
        <v>1</v>
      </c>
      <c r="F39" s="122">
        <v>0</v>
      </c>
      <c r="G39" s="122">
        <v>0</v>
      </c>
      <c r="H39" s="198">
        <v>0</v>
      </c>
      <c r="I39" s="198">
        <v>0</v>
      </c>
      <c r="J39" s="198">
        <v>0</v>
      </c>
      <c r="K39" s="198">
        <v>3</v>
      </c>
      <c r="L39" s="198">
        <v>1</v>
      </c>
      <c r="M39" s="119">
        <f aca="true" t="shared" si="6" ref="M39:M48">SUM(C39:L39)</f>
        <v>9</v>
      </c>
      <c r="N39" s="200">
        <f>M39/10</f>
        <v>0.9</v>
      </c>
      <c r="O39" s="206">
        <f>M39/M$48*100</f>
        <v>1.761252446183953</v>
      </c>
      <c r="P39" s="27"/>
    </row>
    <row r="40" spans="2:16" ht="15.75" customHeight="1">
      <c r="B40" s="60" t="s">
        <v>178</v>
      </c>
      <c r="C40" s="94">
        <v>24</v>
      </c>
      <c r="D40" s="94">
        <v>48</v>
      </c>
      <c r="E40" s="94">
        <v>34</v>
      </c>
      <c r="F40" s="94">
        <v>40</v>
      </c>
      <c r="G40" s="94">
        <v>44</v>
      </c>
      <c r="H40" s="94">
        <v>44</v>
      </c>
      <c r="I40" s="94">
        <v>37</v>
      </c>
      <c r="J40" s="94">
        <v>31</v>
      </c>
      <c r="K40" s="94">
        <v>32</v>
      </c>
      <c r="L40" s="94">
        <v>43</v>
      </c>
      <c r="M40" s="97">
        <f t="shared" si="6"/>
        <v>377</v>
      </c>
      <c r="N40" s="97">
        <f aca="true" t="shared" si="7" ref="N40:N48">M40/10</f>
        <v>37.7</v>
      </c>
      <c r="O40" s="59">
        <f aca="true" t="shared" si="8" ref="O40:O48">M40/M$48*100</f>
        <v>73.77690802348337</v>
      </c>
      <c r="P40" s="27"/>
    </row>
    <row r="41" spans="2:16" ht="15.75" customHeight="1">
      <c r="B41" s="60" t="s">
        <v>179</v>
      </c>
      <c r="C41" s="94">
        <v>5</v>
      </c>
      <c r="D41" s="94">
        <v>7</v>
      </c>
      <c r="E41" s="94">
        <v>5</v>
      </c>
      <c r="F41" s="122">
        <v>5</v>
      </c>
      <c r="G41" s="122">
        <v>2</v>
      </c>
      <c r="H41" s="94">
        <v>3</v>
      </c>
      <c r="I41" s="94">
        <v>5</v>
      </c>
      <c r="J41" s="94">
        <v>3</v>
      </c>
      <c r="K41" s="94">
        <v>2</v>
      </c>
      <c r="L41" s="94">
        <v>4</v>
      </c>
      <c r="M41" s="97">
        <f t="shared" si="6"/>
        <v>41</v>
      </c>
      <c r="N41" s="97">
        <f t="shared" si="7"/>
        <v>4.1</v>
      </c>
      <c r="O41" s="59">
        <f t="shared" si="8"/>
        <v>8.023483365949119</v>
      </c>
      <c r="P41" s="27"/>
    </row>
    <row r="42" spans="2:16" ht="15.75" customHeight="1">
      <c r="B42" s="60" t="s">
        <v>180</v>
      </c>
      <c r="C42" s="94">
        <v>1</v>
      </c>
      <c r="D42" s="94">
        <v>0</v>
      </c>
      <c r="E42" s="94">
        <v>0</v>
      </c>
      <c r="F42" s="94">
        <v>0</v>
      </c>
      <c r="G42" s="94">
        <v>1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7">
        <f t="shared" si="6"/>
        <v>2</v>
      </c>
      <c r="N42" s="97">
        <f t="shared" si="7"/>
        <v>0.2</v>
      </c>
      <c r="O42" s="59">
        <f t="shared" si="8"/>
        <v>0.3913894324853229</v>
      </c>
      <c r="P42" s="27"/>
    </row>
    <row r="43" spans="2:16" ht="15.75" customHeight="1">
      <c r="B43" s="58" t="s">
        <v>181</v>
      </c>
      <c r="C43" s="94">
        <v>1</v>
      </c>
      <c r="D43" s="94">
        <v>0</v>
      </c>
      <c r="E43" s="94">
        <v>0</v>
      </c>
      <c r="F43" s="122">
        <v>1</v>
      </c>
      <c r="G43" s="122">
        <v>0</v>
      </c>
      <c r="H43" s="94">
        <v>0</v>
      </c>
      <c r="I43" s="94">
        <v>0</v>
      </c>
      <c r="J43" s="94">
        <v>0</v>
      </c>
      <c r="K43" s="94">
        <v>1</v>
      </c>
      <c r="L43" s="94">
        <v>0</v>
      </c>
      <c r="M43" s="97">
        <f t="shared" si="6"/>
        <v>3</v>
      </c>
      <c r="N43" s="97">
        <f t="shared" si="7"/>
        <v>0.3</v>
      </c>
      <c r="O43" s="59">
        <f t="shared" si="8"/>
        <v>0.5870841487279843</v>
      </c>
      <c r="P43" s="27"/>
    </row>
    <row r="44" spans="2:16" ht="15.75" customHeight="1">
      <c r="B44" s="60" t="s">
        <v>182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7">
        <f t="shared" si="6"/>
        <v>0</v>
      </c>
      <c r="N44" s="97">
        <f t="shared" si="7"/>
        <v>0</v>
      </c>
      <c r="O44" s="59">
        <f t="shared" si="8"/>
        <v>0</v>
      </c>
      <c r="P44" s="27"/>
    </row>
    <row r="45" spans="2:16" ht="15.75" customHeight="1">
      <c r="B45" s="60" t="s">
        <v>183</v>
      </c>
      <c r="C45" s="94">
        <v>0</v>
      </c>
      <c r="D45" s="94">
        <v>0</v>
      </c>
      <c r="E45" s="94">
        <v>0</v>
      </c>
      <c r="F45" s="122">
        <v>0</v>
      </c>
      <c r="G45" s="122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7">
        <f t="shared" si="6"/>
        <v>0</v>
      </c>
      <c r="N45" s="97">
        <f t="shared" si="7"/>
        <v>0</v>
      </c>
      <c r="O45" s="59">
        <f t="shared" si="8"/>
        <v>0</v>
      </c>
      <c r="P45" s="27"/>
    </row>
    <row r="46" spans="2:16" ht="15.75" customHeight="1">
      <c r="B46" s="60" t="s">
        <v>184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7">
        <f t="shared" si="6"/>
        <v>0</v>
      </c>
      <c r="N46" s="97">
        <f t="shared" si="7"/>
        <v>0</v>
      </c>
      <c r="O46" s="59">
        <f t="shared" si="8"/>
        <v>0</v>
      </c>
      <c r="P46" s="27"/>
    </row>
    <row r="47" spans="2:16" ht="15.75" customHeight="1" thickBot="1">
      <c r="B47" s="60" t="s">
        <v>91</v>
      </c>
      <c r="C47" s="94">
        <v>9</v>
      </c>
      <c r="D47" s="94">
        <v>6</v>
      </c>
      <c r="E47" s="153">
        <v>8</v>
      </c>
      <c r="F47" s="122">
        <v>9</v>
      </c>
      <c r="G47" s="122">
        <v>10</v>
      </c>
      <c r="H47" s="198">
        <v>7</v>
      </c>
      <c r="I47" s="198">
        <v>10</v>
      </c>
      <c r="J47" s="198">
        <v>8</v>
      </c>
      <c r="K47" s="198">
        <v>9</v>
      </c>
      <c r="L47" s="198">
        <v>3</v>
      </c>
      <c r="M47" s="152">
        <f t="shared" si="6"/>
        <v>79</v>
      </c>
      <c r="N47" s="152">
        <f t="shared" si="7"/>
        <v>7.9</v>
      </c>
      <c r="O47" s="226">
        <f t="shared" si="8"/>
        <v>15.459882583170254</v>
      </c>
      <c r="P47" s="27"/>
    </row>
    <row r="48" spans="2:16" ht="15.75" customHeight="1" thickBot="1">
      <c r="B48" s="61" t="s">
        <v>233</v>
      </c>
      <c r="C48" s="99">
        <f aca="true" t="shared" si="9" ref="C48:L48">SUM(C39:C47)</f>
        <v>42</v>
      </c>
      <c r="D48" s="100">
        <f t="shared" si="9"/>
        <v>63</v>
      </c>
      <c r="E48" s="100">
        <f t="shared" si="9"/>
        <v>48</v>
      </c>
      <c r="F48" s="100">
        <f t="shared" si="9"/>
        <v>55</v>
      </c>
      <c r="G48" s="100">
        <f t="shared" si="9"/>
        <v>57</v>
      </c>
      <c r="H48" s="100">
        <f t="shared" si="9"/>
        <v>54</v>
      </c>
      <c r="I48" s="100">
        <f t="shared" si="9"/>
        <v>52</v>
      </c>
      <c r="J48" s="100">
        <f t="shared" si="9"/>
        <v>42</v>
      </c>
      <c r="K48" s="100">
        <f t="shared" si="9"/>
        <v>47</v>
      </c>
      <c r="L48" s="100">
        <f t="shared" si="9"/>
        <v>51</v>
      </c>
      <c r="M48" s="100">
        <f t="shared" si="6"/>
        <v>511</v>
      </c>
      <c r="N48" s="100">
        <f t="shared" si="7"/>
        <v>51.1</v>
      </c>
      <c r="O48" s="62">
        <f t="shared" si="8"/>
        <v>100</v>
      </c>
      <c r="P48" s="27"/>
    </row>
    <row r="49" spans="2:16" ht="15.75" customHeight="1" thickBot="1" thickTop="1">
      <c r="B49" s="63"/>
      <c r="C49" s="63"/>
      <c r="D49" s="63"/>
      <c r="E49" s="105"/>
      <c r="F49" s="105"/>
      <c r="G49" s="105"/>
      <c r="H49" s="105"/>
      <c r="I49" s="105"/>
      <c r="J49" s="105"/>
      <c r="K49" s="105"/>
      <c r="L49" s="105"/>
      <c r="M49" s="105"/>
      <c r="N49" s="117"/>
      <c r="O49" s="105"/>
      <c r="P49" s="27"/>
    </row>
    <row r="50" spans="2:16" ht="15.75" customHeight="1" thickBot="1" thickTop="1">
      <c r="B50" s="49"/>
      <c r="C50" s="50" t="str">
        <f>ped1!$C$7</f>
        <v>Frederick County Pedestrian On Foot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52"/>
      <c r="P50" s="27"/>
    </row>
    <row r="51" spans="2:16" ht="15.75" customHeight="1" thickBot="1">
      <c r="B51" s="53" t="s">
        <v>235</v>
      </c>
      <c r="C51" s="54">
        <f aca="true" t="shared" si="10" ref="C51:L51">C$8</f>
        <v>1994</v>
      </c>
      <c r="D51" s="55">
        <f t="shared" si="10"/>
        <v>1995</v>
      </c>
      <c r="E51" s="55">
        <f t="shared" si="10"/>
        <v>1996</v>
      </c>
      <c r="F51" s="55">
        <f t="shared" si="10"/>
        <v>1997</v>
      </c>
      <c r="G51" s="55">
        <f t="shared" si="10"/>
        <v>1998</v>
      </c>
      <c r="H51" s="55">
        <f t="shared" si="10"/>
        <v>1999</v>
      </c>
      <c r="I51" s="55">
        <f t="shared" si="10"/>
        <v>2000</v>
      </c>
      <c r="J51" s="55">
        <f t="shared" si="10"/>
        <v>2001</v>
      </c>
      <c r="K51" s="55">
        <f t="shared" si="10"/>
        <v>2002</v>
      </c>
      <c r="L51" s="55">
        <f t="shared" si="10"/>
        <v>2003</v>
      </c>
      <c r="M51" s="55" t="s">
        <v>5</v>
      </c>
      <c r="N51" s="56" t="s">
        <v>6</v>
      </c>
      <c r="O51" s="57" t="s">
        <v>7</v>
      </c>
      <c r="P51" s="27"/>
    </row>
    <row r="52" spans="2:16" ht="15.75" customHeight="1">
      <c r="B52" s="60" t="s">
        <v>186</v>
      </c>
      <c r="C52" s="94">
        <v>26</v>
      </c>
      <c r="D52" s="94">
        <v>40</v>
      </c>
      <c r="E52" s="94">
        <v>26</v>
      </c>
      <c r="F52" s="122">
        <v>36</v>
      </c>
      <c r="G52" s="122">
        <v>34</v>
      </c>
      <c r="H52" s="198">
        <v>30</v>
      </c>
      <c r="I52" s="198">
        <v>34</v>
      </c>
      <c r="J52" s="198">
        <v>26</v>
      </c>
      <c r="K52" s="198">
        <v>34</v>
      </c>
      <c r="L52" s="198">
        <v>24</v>
      </c>
      <c r="M52" s="119">
        <f>SUM(C52:L52)</f>
        <v>310</v>
      </c>
      <c r="N52" s="200">
        <f>M52/10</f>
        <v>31</v>
      </c>
      <c r="O52" s="206">
        <f>M52/M$55*100</f>
        <v>60.665362035225044</v>
      </c>
      <c r="P52" s="27"/>
    </row>
    <row r="53" spans="2:16" ht="15.75" customHeight="1">
      <c r="B53" s="60" t="s">
        <v>187</v>
      </c>
      <c r="C53" s="94">
        <v>16</v>
      </c>
      <c r="D53" s="94">
        <v>23</v>
      </c>
      <c r="E53" s="94">
        <v>22</v>
      </c>
      <c r="F53" s="94">
        <v>18</v>
      </c>
      <c r="G53" s="94">
        <v>22</v>
      </c>
      <c r="H53" s="94">
        <v>23</v>
      </c>
      <c r="I53" s="94">
        <v>18</v>
      </c>
      <c r="J53" s="94">
        <v>15</v>
      </c>
      <c r="K53" s="94">
        <v>12</v>
      </c>
      <c r="L53" s="94">
        <v>27</v>
      </c>
      <c r="M53" s="97">
        <f>SUM(C53:L53)</f>
        <v>196</v>
      </c>
      <c r="N53" s="97">
        <f>M53/10</f>
        <v>19.6</v>
      </c>
      <c r="O53" s="59">
        <f>M53/M$55*100</f>
        <v>38.35616438356164</v>
      </c>
      <c r="P53" s="27"/>
    </row>
    <row r="54" spans="2:16" ht="15.75" customHeight="1" thickBot="1">
      <c r="B54" s="60" t="s">
        <v>91</v>
      </c>
      <c r="C54" s="94">
        <v>0</v>
      </c>
      <c r="D54" s="94">
        <v>0</v>
      </c>
      <c r="E54" s="153">
        <v>0</v>
      </c>
      <c r="F54" s="122">
        <v>1</v>
      </c>
      <c r="G54" s="122">
        <v>1</v>
      </c>
      <c r="H54" s="198">
        <v>1</v>
      </c>
      <c r="I54" s="198">
        <v>0</v>
      </c>
      <c r="J54" s="198">
        <v>1</v>
      </c>
      <c r="K54" s="198">
        <v>1</v>
      </c>
      <c r="L54" s="198">
        <v>0</v>
      </c>
      <c r="M54" s="152">
        <f>SUM(C54:L54)</f>
        <v>5</v>
      </c>
      <c r="N54" s="152">
        <f>M54/10</f>
        <v>0.5</v>
      </c>
      <c r="O54" s="226">
        <f>M54/M$55*100</f>
        <v>0.9784735812133072</v>
      </c>
      <c r="P54" s="27"/>
    </row>
    <row r="55" spans="2:16" ht="15.75" customHeight="1" thickBot="1">
      <c r="B55" s="61" t="s">
        <v>233</v>
      </c>
      <c r="C55" s="99">
        <f aca="true" t="shared" si="11" ref="C55:L55">SUM(C52:C54)</f>
        <v>42</v>
      </c>
      <c r="D55" s="100">
        <f t="shared" si="11"/>
        <v>63</v>
      </c>
      <c r="E55" s="100">
        <f t="shared" si="11"/>
        <v>48</v>
      </c>
      <c r="F55" s="100">
        <f t="shared" si="11"/>
        <v>55</v>
      </c>
      <c r="G55" s="100">
        <f t="shared" si="11"/>
        <v>57</v>
      </c>
      <c r="H55" s="100">
        <f t="shared" si="11"/>
        <v>54</v>
      </c>
      <c r="I55" s="100">
        <f t="shared" si="11"/>
        <v>52</v>
      </c>
      <c r="J55" s="100">
        <f t="shared" si="11"/>
        <v>42</v>
      </c>
      <c r="K55" s="100">
        <f t="shared" si="11"/>
        <v>47</v>
      </c>
      <c r="L55" s="100">
        <f t="shared" si="11"/>
        <v>51</v>
      </c>
      <c r="M55" s="100">
        <f>SUM(C55:L55)</f>
        <v>511</v>
      </c>
      <c r="N55" s="100">
        <f>M55/10</f>
        <v>51.1</v>
      </c>
      <c r="O55" s="62">
        <f>M55/M$55*100</f>
        <v>100</v>
      </c>
      <c r="P55" s="27"/>
    </row>
    <row r="56" spans="2:15" ht="14.25" thickBot="1" thickTop="1">
      <c r="B56" s="179" t="s">
        <v>349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0"/>
      <c r="O56" s="179"/>
    </row>
    <row r="57" spans="2:15" ht="16.5" hidden="1" thickBot="1" thickTop="1">
      <c r="B57" s="49"/>
      <c r="C57" s="50" t="str">
        <f>acc1!$C$7</f>
        <v>Frederick County Pedestrian On Foot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2"/>
    </row>
    <row r="58" spans="2:15" ht="15.75" hidden="1" thickBot="1">
      <c r="B58" s="53" t="s">
        <v>350</v>
      </c>
      <c r="C58" s="54">
        <f>C$8</f>
        <v>1994</v>
      </c>
      <c r="D58" s="55">
        <f>D$8</f>
        <v>1995</v>
      </c>
      <c r="E58" s="104">
        <f>E$8</f>
        <v>1996</v>
      </c>
      <c r="F58" s="156">
        <f>acc1!F$8</f>
        <v>1997</v>
      </c>
      <c r="G58" s="156">
        <f>acc1!G$8</f>
        <v>1998</v>
      </c>
      <c r="H58" s="156">
        <f>acc1!H$8</f>
        <v>1999</v>
      </c>
      <c r="I58" s="156">
        <f>acc1!I$8</f>
        <v>2000</v>
      </c>
      <c r="J58" s="156">
        <f>acc1!J$8</f>
        <v>2001</v>
      </c>
      <c r="K58" s="156"/>
      <c r="L58" s="156"/>
      <c r="M58" s="55" t="s">
        <v>5</v>
      </c>
      <c r="N58" s="56" t="s">
        <v>6</v>
      </c>
      <c r="O58" s="57" t="s">
        <v>7</v>
      </c>
    </row>
    <row r="59" spans="2:15" ht="15" hidden="1">
      <c r="B59" s="60" t="s">
        <v>89</v>
      </c>
      <c r="C59" s="94"/>
      <c r="D59" s="94"/>
      <c r="E59" s="94"/>
      <c r="F59" s="122"/>
      <c r="G59" s="122"/>
      <c r="H59" s="122"/>
      <c r="I59" s="122"/>
      <c r="J59" s="122"/>
      <c r="K59" s="122"/>
      <c r="L59" s="122"/>
      <c r="M59" s="95">
        <f>SUM(C59:J59)</f>
        <v>0</v>
      </c>
      <c r="N59" s="95">
        <f>M59/8</f>
        <v>0</v>
      </c>
      <c r="O59" s="206" t="e">
        <f>M59/M$62*100</f>
        <v>#DIV/0!</v>
      </c>
    </row>
    <row r="60" spans="2:15" ht="15" hidden="1">
      <c r="B60" s="60" t="s">
        <v>90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7">
        <f>SUM(C60:J60)</f>
        <v>0</v>
      </c>
      <c r="N60" s="97">
        <f>M60/8</f>
        <v>0</v>
      </c>
      <c r="O60" s="59" t="e">
        <f>M60/M$62*100</f>
        <v>#DIV/0!</v>
      </c>
    </row>
    <row r="61" spans="2:15" ht="15.75" hidden="1" thickBot="1">
      <c r="B61" s="60" t="s">
        <v>91</v>
      </c>
      <c r="C61" s="94"/>
      <c r="D61" s="94"/>
      <c r="E61" s="94"/>
      <c r="F61" s="122"/>
      <c r="G61" s="122"/>
      <c r="H61" s="94"/>
      <c r="I61" s="94"/>
      <c r="J61" s="94"/>
      <c r="K61" s="153"/>
      <c r="L61" s="153"/>
      <c r="M61" s="152">
        <f>SUM(C61:J61)</f>
        <v>0</v>
      </c>
      <c r="N61" s="152">
        <f>M61/8</f>
        <v>0</v>
      </c>
      <c r="O61" s="226" t="e">
        <f>M61/M$62*100</f>
        <v>#DIV/0!</v>
      </c>
    </row>
    <row r="62" spans="2:15" ht="15.75" hidden="1" thickBot="1">
      <c r="B62" s="61" t="s">
        <v>175</v>
      </c>
      <c r="C62" s="99">
        <f aca="true" t="shared" si="12" ref="C62:J62">SUM(C59:C61)</f>
        <v>0</v>
      </c>
      <c r="D62" s="151">
        <f t="shared" si="12"/>
        <v>0</v>
      </c>
      <c r="E62" s="100">
        <f t="shared" si="12"/>
        <v>0</v>
      </c>
      <c r="F62" s="100">
        <f t="shared" si="12"/>
        <v>0</v>
      </c>
      <c r="G62" s="100">
        <f t="shared" si="12"/>
        <v>0</v>
      </c>
      <c r="H62" s="100">
        <f t="shared" si="12"/>
        <v>0</v>
      </c>
      <c r="I62" s="100">
        <f t="shared" si="12"/>
        <v>0</v>
      </c>
      <c r="J62" s="100">
        <f t="shared" si="12"/>
        <v>0</v>
      </c>
      <c r="K62" s="100"/>
      <c r="L62" s="100"/>
      <c r="M62" s="100">
        <f>SUM(C62:J62)</f>
        <v>0</v>
      </c>
      <c r="N62" s="100">
        <f>M62/8</f>
        <v>0</v>
      </c>
      <c r="O62" s="62" t="e">
        <f>M62/M$62*100</f>
        <v>#DIV/0!</v>
      </c>
    </row>
    <row r="63" spans="2:15" ht="16.5" thickBot="1" thickTop="1">
      <c r="B63" s="49"/>
      <c r="C63" s="50" t="str">
        <f>ped1!$C$7</f>
        <v>Frederick County Pedestrian On Foot</v>
      </c>
      <c r="D63" s="50"/>
      <c r="E63" s="50"/>
      <c r="F63" s="50"/>
      <c r="G63" s="50"/>
      <c r="H63" s="50"/>
      <c r="I63" s="50"/>
      <c r="J63" s="50"/>
      <c r="K63" s="50"/>
      <c r="L63" s="50"/>
      <c r="M63" s="208"/>
      <c r="N63" s="221"/>
      <c r="O63" s="222"/>
    </row>
    <row r="64" spans="2:15" ht="15.75" thickBot="1">
      <c r="B64" s="185" t="s">
        <v>398</v>
      </c>
      <c r="C64" s="155">
        <f>ped1!C$8</f>
        <v>1994</v>
      </c>
      <c r="D64" s="55">
        <f>ped1!D$8</f>
        <v>1995</v>
      </c>
      <c r="E64" s="55">
        <f>ped1!E$8</f>
        <v>1996</v>
      </c>
      <c r="F64" s="55">
        <f>ped1!F$8</f>
        <v>1997</v>
      </c>
      <c r="G64" s="55">
        <f>ped1!G$8</f>
        <v>1998</v>
      </c>
      <c r="H64" s="55">
        <f>ped1!H$8</f>
        <v>1999</v>
      </c>
      <c r="I64" s="55">
        <f>ped1!I$8</f>
        <v>2000</v>
      </c>
      <c r="J64" s="55">
        <f>ped1!J$8</f>
        <v>2001</v>
      </c>
      <c r="K64" s="55">
        <f>ped1!K$8</f>
        <v>2002</v>
      </c>
      <c r="L64" s="55">
        <f>ped1!L$8</f>
        <v>2003</v>
      </c>
      <c r="M64" s="55" t="s">
        <v>5</v>
      </c>
      <c r="N64" s="56" t="s">
        <v>6</v>
      </c>
      <c r="O64" s="57" t="s">
        <v>7</v>
      </c>
    </row>
    <row r="65" spans="2:15" ht="15">
      <c r="B65" s="60" t="s">
        <v>179</v>
      </c>
      <c r="C65" s="94">
        <v>6</v>
      </c>
      <c r="D65" s="94">
        <v>7</v>
      </c>
      <c r="E65" s="94">
        <v>5</v>
      </c>
      <c r="F65" s="146">
        <v>5</v>
      </c>
      <c r="G65" s="146">
        <v>2</v>
      </c>
      <c r="H65" s="198">
        <v>3</v>
      </c>
      <c r="I65" s="198">
        <v>5</v>
      </c>
      <c r="J65" s="198">
        <v>3</v>
      </c>
      <c r="K65" s="198">
        <v>2</v>
      </c>
      <c r="L65" s="198">
        <v>5</v>
      </c>
      <c r="M65" s="101">
        <f aca="true" t="shared" si="13" ref="M65:M70">SUM(C65:L65)</f>
        <v>43</v>
      </c>
      <c r="N65" s="101">
        <f aca="true" t="shared" si="14" ref="N65:N70">M65/10</f>
        <v>4.3</v>
      </c>
      <c r="O65" s="206">
        <f aca="true" t="shared" si="15" ref="O65:O70">M65/M$70*100</f>
        <v>8.414872798434441</v>
      </c>
    </row>
    <row r="66" spans="2:15" ht="15">
      <c r="B66" s="60" t="s">
        <v>180</v>
      </c>
      <c r="C66" s="94">
        <v>1</v>
      </c>
      <c r="D66" s="94">
        <v>0</v>
      </c>
      <c r="E66" s="94">
        <v>0</v>
      </c>
      <c r="F66" s="122">
        <v>1</v>
      </c>
      <c r="G66" s="122">
        <v>1</v>
      </c>
      <c r="H66" s="94">
        <v>0</v>
      </c>
      <c r="I66" s="94">
        <v>1</v>
      </c>
      <c r="J66" s="94">
        <v>0</v>
      </c>
      <c r="K66" s="94">
        <v>0</v>
      </c>
      <c r="L66" s="94">
        <v>0</v>
      </c>
      <c r="M66" s="97">
        <f t="shared" si="13"/>
        <v>4</v>
      </c>
      <c r="N66" s="101">
        <f t="shared" si="14"/>
        <v>0.4</v>
      </c>
      <c r="O66" s="59">
        <f t="shared" si="15"/>
        <v>0.7827788649706457</v>
      </c>
    </row>
    <row r="67" spans="2:15" ht="15">
      <c r="B67" s="60" t="s">
        <v>393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7">
        <f t="shared" si="13"/>
        <v>0</v>
      </c>
      <c r="N67" s="101">
        <f t="shared" si="14"/>
        <v>0</v>
      </c>
      <c r="O67" s="59">
        <f t="shared" si="15"/>
        <v>0</v>
      </c>
    </row>
    <row r="68" spans="2:15" ht="15">
      <c r="B68" s="58" t="s">
        <v>397</v>
      </c>
      <c r="C68" s="94">
        <v>35</v>
      </c>
      <c r="D68" s="94">
        <v>56</v>
      </c>
      <c r="E68" s="94">
        <v>43</v>
      </c>
      <c r="F68" s="94">
        <v>49</v>
      </c>
      <c r="G68" s="94">
        <v>54</v>
      </c>
      <c r="H68" s="94">
        <v>51</v>
      </c>
      <c r="I68" s="94">
        <v>46</v>
      </c>
      <c r="J68" s="94">
        <v>39</v>
      </c>
      <c r="K68" s="94">
        <v>45</v>
      </c>
      <c r="L68" s="94">
        <v>46</v>
      </c>
      <c r="M68" s="97">
        <f t="shared" si="13"/>
        <v>464</v>
      </c>
      <c r="N68" s="101">
        <f t="shared" si="14"/>
        <v>46.4</v>
      </c>
      <c r="O68" s="59">
        <f t="shared" si="15"/>
        <v>90.8023483365949</v>
      </c>
    </row>
    <row r="69" spans="2:15" ht="15.75" thickBot="1">
      <c r="B69" s="60" t="s">
        <v>386</v>
      </c>
      <c r="C69" s="94">
        <v>0</v>
      </c>
      <c r="D69" s="94">
        <v>0</v>
      </c>
      <c r="E69" s="94">
        <v>0</v>
      </c>
      <c r="F69" s="173">
        <v>0</v>
      </c>
      <c r="G69" s="173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52">
        <f t="shared" si="13"/>
        <v>0</v>
      </c>
      <c r="N69" s="95">
        <f t="shared" si="14"/>
        <v>0</v>
      </c>
      <c r="O69" s="226">
        <f t="shared" si="15"/>
        <v>0</v>
      </c>
    </row>
    <row r="70" spans="2:15" ht="15.75" thickBot="1">
      <c r="B70" s="61" t="s">
        <v>399</v>
      </c>
      <c r="C70" s="99">
        <f aca="true" t="shared" si="16" ref="C70:L70">SUM(C65:C69)</f>
        <v>42</v>
      </c>
      <c r="D70" s="100">
        <f t="shared" si="16"/>
        <v>63</v>
      </c>
      <c r="E70" s="99">
        <f t="shared" si="16"/>
        <v>48</v>
      </c>
      <c r="F70" s="100">
        <f t="shared" si="16"/>
        <v>55</v>
      </c>
      <c r="G70" s="100">
        <f t="shared" si="16"/>
        <v>57</v>
      </c>
      <c r="H70" s="100">
        <f t="shared" si="16"/>
        <v>54</v>
      </c>
      <c r="I70" s="100">
        <f t="shared" si="16"/>
        <v>52</v>
      </c>
      <c r="J70" s="100">
        <f t="shared" si="16"/>
        <v>42</v>
      </c>
      <c r="K70" s="100">
        <f t="shared" si="16"/>
        <v>47</v>
      </c>
      <c r="L70" s="100">
        <f t="shared" si="16"/>
        <v>51</v>
      </c>
      <c r="M70" s="100">
        <f t="shared" si="13"/>
        <v>511</v>
      </c>
      <c r="N70" s="100">
        <f t="shared" si="14"/>
        <v>51.1</v>
      </c>
      <c r="O70" s="62">
        <f t="shared" si="15"/>
        <v>100</v>
      </c>
    </row>
    <row r="71" spans="2:15" ht="13.5" thickTop="1">
      <c r="B71" s="35" t="s">
        <v>198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35"/>
    </row>
    <row r="72" spans="2:15" ht="15">
      <c r="B72" s="176" t="s">
        <v>445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5"/>
    </row>
    <row r="73" spans="2:15" ht="12.7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80"/>
      <c r="O73" s="179"/>
    </row>
  </sheetData>
  <printOptions horizontalCentered="1"/>
  <pageMargins left="0" right="0" top="0" bottom="0" header="0" footer="0"/>
  <pageSetup horizontalDpi="360" verticalDpi="36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Farrell</cp:lastModifiedBy>
  <cp:lastPrinted>2004-06-09T11:57:37Z</cp:lastPrinted>
  <dcterms:created xsi:type="dcterms:W3CDTF">1997-11-05T21:27:28Z</dcterms:created>
  <dcterms:modified xsi:type="dcterms:W3CDTF">2004-09-27T21:08:44Z</dcterms:modified>
  <cp:category/>
  <cp:version/>
  <cp:contentType/>
  <cp:contentStatus/>
</cp:coreProperties>
</file>