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'Sheet1'!$A$1:$J$72</definedName>
  </definedNames>
  <calcPr fullCalcOnLoad="1"/>
</workbook>
</file>

<file path=xl/sharedStrings.xml><?xml version="1.0" encoding="utf-8"?>
<sst xmlns="http://schemas.openxmlformats.org/spreadsheetml/2006/main" count="163" uniqueCount="148">
  <si>
    <t>Fed Carryover Forward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</si>
  <si>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</si>
  <si>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</si>
  <si>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</si>
  <si>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</si>
  <si>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</si>
  <si>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</si>
  <si>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</si>
  <si>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</si>
  <si>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</si>
  <si>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</si>
  <si>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</si>
  <si>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</si>
  <si>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</si>
  <si>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</si>
  <si>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</si>
  <si>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</si>
  <si>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</si>
  <si>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</si>
  <si>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</si>
  <si>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</si>
  <si>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</si>
  <si>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</si>
  <si>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Yr 1 - FY2006</t>
  </si>
  <si>
    <t>Yr 2 - FY2007</t>
  </si>
  <si>
    <t>Yr 3 - FY2008</t>
  </si>
  <si>
    <t>Yr 4 - FY2009</t>
  </si>
  <si>
    <t>Yr 5 - FY2010</t>
  </si>
  <si>
    <t>Ck tot</t>
  </si>
  <si>
    <t>See</t>
  </si>
  <si>
    <t>below</t>
  </si>
  <si>
    <t>Total Carryover Forward</t>
  </si>
  <si>
    <t>[23]</t>
  </si>
  <si>
    <t>[24]</t>
  </si>
  <si>
    <t>Total Carryover from Prev</t>
  </si>
  <si>
    <t>Rev. Tot. Prog.</t>
  </si>
  <si>
    <t>Orig</t>
  </si>
  <si>
    <t>Orig Total Prog*</t>
  </si>
  <si>
    <t>[25]</t>
  </si>
  <si>
    <t>recalculated as per the Congressional rescission (original total was $148,148.15).</t>
  </si>
  <si>
    <t>[26]</t>
  </si>
  <si>
    <t>[27]</t>
  </si>
  <si>
    <t>[28]</t>
  </si>
  <si>
    <t>[29]</t>
  </si>
  <si>
    <t>[30]</t>
  </si>
  <si>
    <t>[31]</t>
  </si>
  <si>
    <t>[32]</t>
  </si>
  <si>
    <t>Fed Carryover from Prev Yrs</t>
  </si>
  <si>
    <t>Fed Funding As Budgeted</t>
  </si>
  <si>
    <t>Fed Funding Actual Annual Total</t>
  </si>
  <si>
    <t>[1]+[2]</t>
  </si>
  <si>
    <t>[4]-[3]</t>
  </si>
  <si>
    <t>[5] of Prev Yr</t>
  </si>
  <si>
    <t>DDOT Carryover from Prev Yrs</t>
  </si>
  <si>
    <t>DDOT Funding Actual Annual Total</t>
  </si>
  <si>
    <t>DDOT Carryover Forward</t>
  </si>
  <si>
    <t>[10] of Prev Yr</t>
  </si>
  <si>
    <t>[6]+[7]</t>
  </si>
  <si>
    <t>[9]-[8]</t>
  </si>
  <si>
    <t>MDOT Carryover from Prev Yrs</t>
  </si>
  <si>
    <t>MDOT Funding Actual Annual Total</t>
  </si>
  <si>
    <t>MDOT Carryover Forward</t>
  </si>
  <si>
    <t>[15] of Prev Yr</t>
  </si>
  <si>
    <t>[11]+[12]</t>
  </si>
  <si>
    <t>[14]-[13]</t>
  </si>
  <si>
    <t>VDOT Carryover from Prev Yrs</t>
  </si>
  <si>
    <t>VDOT Funding Actual Annual Total</t>
  </si>
  <si>
    <t>VDOT Carryover Forward</t>
  </si>
  <si>
    <t>[20] of Prev Yr</t>
  </si>
  <si>
    <t>[16]+[17]</t>
  </si>
  <si>
    <t>[19]-[18]</t>
  </si>
  <si>
    <t>Total State Matches Actual Total</t>
  </si>
  <si>
    <t>[8]+[13]+[18]</t>
  </si>
  <si>
    <t>[9]+[14]+[19]</t>
  </si>
  <si>
    <t>[6]+[11]+[16]</t>
  </si>
  <si>
    <t>Total State Matches Rev Budget</t>
  </si>
  <si>
    <t>[5]+[10]+[15]+[20]</t>
  </si>
  <si>
    <t>[2]+[7]+[12]+[17]</t>
  </si>
  <si>
    <t>[1]+[6]+[11]+[16]</t>
  </si>
  <si>
    <t>[3]+[8]+[13]+[18]</t>
  </si>
  <si>
    <t>COG Fee Total As Budgeted</t>
  </si>
  <si>
    <t>[33]</t>
  </si>
  <si>
    <t>[34]</t>
  </si>
  <si>
    <t>[35]</t>
  </si>
  <si>
    <t>[36]</t>
  </si>
  <si>
    <t>[37]</t>
  </si>
  <si>
    <t>[38]</t>
  </si>
  <si>
    <r>
      <t xml:space="preserve">[26] </t>
    </r>
    <r>
      <rPr>
        <sz val="10"/>
        <rFont val="Symbol"/>
        <family val="1"/>
      </rPr>
      <t>¸</t>
    </r>
    <r>
      <rPr>
        <sz val="10"/>
        <rFont val="Arial"/>
        <family val="0"/>
      </rPr>
      <t xml:space="preserve"> 108% x 8%</t>
    </r>
  </si>
  <si>
    <t>[28]+[29]</t>
  </si>
  <si>
    <t>[39]</t>
  </si>
  <si>
    <t>[26]-[28]</t>
  </si>
  <si>
    <t>Total Actual Expenditures</t>
  </si>
  <si>
    <t>[40]</t>
  </si>
  <si>
    <t>[40] x 80%</t>
  </si>
  <si>
    <t>[41]</t>
  </si>
  <si>
    <t>Total Balance Remaining for Yr</t>
  </si>
  <si>
    <t>DRAFT of As Of November 5, 2008</t>
  </si>
  <si>
    <t>[30]-[31]+[33]</t>
  </si>
  <si>
    <r>
      <t>Fed Grant Current Year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</si>
  <si>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The original grant ($1,600,000 federal plus $400,000 match, total $2,000,000) was subject to a Congressional rescission, as per VDOT email of March 3, 2008 -- </t>
    </r>
  </si>
  <si>
    <r>
      <t>DDOT Total Funding As Budgeted</t>
    </r>
    <r>
      <rPr>
        <vertAlign val="superscript"/>
        <sz val="10"/>
        <rFont val="Arial"/>
        <family val="2"/>
      </rPr>
      <t>2</t>
    </r>
  </si>
  <si>
    <r>
      <t>MDOT Total Funding As Budgeted</t>
    </r>
    <r>
      <rPr>
        <vertAlign val="superscript"/>
        <sz val="10"/>
        <rFont val="Arial"/>
        <family val="2"/>
      </rPr>
      <t>2</t>
    </r>
  </si>
  <si>
    <r>
      <t>VDOT Total Funding As Budgeted</t>
    </r>
    <r>
      <rPr>
        <vertAlign val="superscript"/>
        <sz val="10"/>
        <rFont val="Arial"/>
        <family val="2"/>
      </rPr>
      <t>2</t>
    </r>
  </si>
  <si>
    <r>
      <t>COG Fee Current Yr Orig Budget</t>
    </r>
    <r>
      <rPr>
        <vertAlign val="superscript"/>
        <sz val="10"/>
        <rFont val="Arial"/>
        <family val="2"/>
      </rPr>
      <t>3</t>
    </r>
  </si>
  <si>
    <r>
      <t>COG Fee Actual Ann. Tot. / YTD</t>
    </r>
    <r>
      <rPr>
        <vertAlign val="superscript"/>
        <sz val="10"/>
        <rFont val="Arial"/>
        <family val="2"/>
      </rPr>
      <t>4</t>
    </r>
  </si>
  <si>
    <t>[34]+[35]</t>
  </si>
  <si>
    <t>[33] of Prev Yr</t>
  </si>
  <si>
    <r>
      <t>Telvent Actual Ann. Tot. / YTD</t>
    </r>
    <r>
      <rPr>
        <vertAlign val="superscript"/>
        <sz val="10"/>
        <rFont val="Arial"/>
        <family val="2"/>
      </rPr>
      <t>4</t>
    </r>
  </si>
  <si>
    <t>Telvent Balance Remaining for Yr</t>
  </si>
  <si>
    <t>All Consultants Current Yr Orig Budget</t>
  </si>
  <si>
    <t>[42]</t>
  </si>
  <si>
    <t>[43]</t>
  </si>
  <si>
    <t>[41] of Prev Yr</t>
  </si>
  <si>
    <t>[37]-[38]+[41]</t>
  </si>
  <si>
    <t>[36]-[38]+[41]</t>
  </si>
  <si>
    <t>All Consultants Carryover from Prev Yrs</t>
  </si>
  <si>
    <t>All Consultants Bal Remaining for Yr</t>
  </si>
  <si>
    <t>Consultant Carryover Forward</t>
  </si>
  <si>
    <r>
      <t xml:space="preserve">[42] x 20% </t>
    </r>
    <r>
      <rPr>
        <sz val="10"/>
        <rFont val="Symbol"/>
        <family val="1"/>
      </rPr>
      <t>¸</t>
    </r>
    <r>
      <rPr>
        <sz val="10"/>
        <rFont val="Arial"/>
        <family val="0"/>
      </rPr>
      <t xml:space="preserve"> 3</t>
    </r>
  </si>
  <si>
    <t>Total Annual Program As Budgeted</t>
  </si>
  <si>
    <t>[31]+[38]</t>
  </si>
  <si>
    <t>COG Fee Carryover from Prev Yrs</t>
  </si>
  <si>
    <t>COG Fee Balance Remaining for Yr</t>
  </si>
  <si>
    <t>COG Fee Carryover Forward</t>
  </si>
  <si>
    <r>
      <t>Total Consultant Funding Available</t>
    </r>
    <r>
      <rPr>
        <vertAlign val="superscript"/>
        <sz val="10"/>
        <rFont val="Arial"/>
        <family val="2"/>
      </rPr>
      <t>5</t>
    </r>
  </si>
  <si>
    <r>
      <t>Budget Assigned to Telvent Team</t>
    </r>
    <r>
      <rPr>
        <vertAlign val="superscript"/>
        <sz val="10"/>
        <rFont val="Arial"/>
        <family val="2"/>
      </rPr>
      <t>5</t>
    </r>
  </si>
  <si>
    <t>[27]-[31]+[33]-[38]+[41]</t>
  </si>
  <si>
    <t>[A]</t>
  </si>
  <si>
    <t>[B]</t>
  </si>
  <si>
    <t>[C]</t>
  </si>
  <si>
    <t>[D]</t>
  </si>
  <si>
    <t>[E]</t>
  </si>
  <si>
    <t>[F]</t>
  </si>
  <si>
    <t>[G]</t>
  </si>
  <si>
    <r>
      <t>4</t>
    </r>
    <r>
      <rPr>
        <sz val="10"/>
        <rFont val="Arial"/>
        <family val="0"/>
      </rPr>
      <t>[D-31] and [D-38] for FY2009 are frequently updated inputs taken from COG accounting numbers as of the date at the top of this page.</t>
    </r>
  </si>
  <si>
    <t xml:space="preserve">consultant budget from program inception to the end of FY2009 (including previously spent funds) now totals </t>
  </si>
  <si>
    <r>
      <t>5</t>
    </r>
    <r>
      <rPr>
        <sz val="10"/>
        <rFont val="Arial"/>
        <family val="0"/>
      </rPr>
      <t>The current Tevlent contract has a limit of $1,111,111.11, and does not include the additional FY2009 $370,370.37 ([D-34]) until or unless amended. The overall</t>
    </r>
  </si>
  <si>
    <t>$1,111,111.11 + $370,370.37 = $1,481,481.48 ([C-36] + [D-34]), of which $1,393,227.81 ([D-36])</t>
  </si>
  <si>
    <t>DDOT Current Yr Orig Budget w/ Rescis</t>
  </si>
  <si>
    <t>MDOT Current Yr Orig Budget w/ Rescis</t>
  </si>
  <si>
    <t>VDOT Current Yr Orig Budget w/Rescis</t>
  </si>
  <si>
    <r>
      <t>Tot State Matches Orig Bdgt w/ Rescis</t>
    </r>
    <r>
      <rPr>
        <vertAlign val="superscript"/>
        <sz val="10"/>
        <rFont val="Arial"/>
        <family val="2"/>
      </rPr>
      <t>1</t>
    </r>
  </si>
  <si>
    <r>
      <t>Total Ann Prog Orig Budget w/ Rescis</t>
    </r>
    <r>
      <rPr>
        <vertAlign val="superscript"/>
        <sz val="10"/>
        <rFont val="Arial"/>
        <family val="2"/>
      </rPr>
      <t>1</t>
    </r>
  </si>
  <si>
    <t>revised program totals are $1,386,560 federal ([F-1]) plus $346,640 match (F-21]), total $1,733,200 ([F-26]) --</t>
  </si>
  <si>
    <t>all rescissions are debited to FY2010 only.</t>
  </si>
  <si>
    <r>
      <t>2</t>
    </r>
    <r>
      <rPr>
        <sz val="10"/>
        <rFont val="Arial"/>
        <family val="0"/>
      </rPr>
      <t>FY2009 State match totals ([D-8], [D-13], and [D-18]) also reflect funding carried over from previous years.</t>
    </r>
  </si>
  <si>
    <r>
      <t>3</t>
    </r>
    <r>
      <rPr>
        <sz val="10"/>
        <rFont val="Arial"/>
        <family val="0"/>
      </rPr>
      <t>COG Fee calculated as Program Total divided by 108 percent (1.08) times 8 percent (0.08): $1,733,200 / 1.08 * 0.08 = $128,385.19 ([F-28]),</t>
    </r>
  </si>
  <si>
    <t xml:space="preserve">was available and unspent at the beginning of FY2009.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</si>
</sst>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Symbol"/>
      <family val="1"/>
    </font>
    <font>
      <sz val="10"/>
      <color indexed="22"/>
      <name val="Arial"/>
      <family val="0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3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0" fontId="0" fillId="3" borderId="0" xfId="0" applyFill="1" applyAlignment="1">
      <alignment/>
    </xf>
    <xf numFmtId="166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6" borderId="0" xfId="0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7" borderId="0" xfId="0" applyFill="1" applyAlignment="1">
      <alignment/>
    </xf>
    <xf numFmtId="166" fontId="0" fillId="7" borderId="0" xfId="0" applyNumberFormat="1" applyFill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6" borderId="0" xfId="0" applyFill="1" applyAlignment="1" quotePrefix="1">
      <alignment/>
    </xf>
    <xf numFmtId="0" fontId="0" fillId="7" borderId="0" xfId="0" applyFill="1" applyAlignment="1" quotePrefix="1">
      <alignment/>
    </xf>
    <xf numFmtId="0" fontId="0" fillId="0" borderId="0" xfId="0" applyAlignment="1" quotePrefix="1">
      <alignment horizontal="center"/>
    </xf>
    <xf numFmtId="166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workbookViewId="0" topLeftCell="A1">
      <selection activeCell="C72" sqref="C72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3" width="19.8515625" style="0" customWidth="1"/>
    <col min="4" max="5" width="12.7109375" style="0" customWidth="1"/>
    <col min="6" max="6" width="13.421875" style="0" customWidth="1"/>
    <col min="7" max="8" width="12.7109375" style="0" customWidth="1"/>
    <col min="9" max="9" width="12.57421875" style="0" customWidth="1"/>
    <col min="10" max="10" width="12.421875" style="0" customWidth="1"/>
    <col min="11" max="11" width="7.7109375" style="0" customWidth="1"/>
    <col min="12" max="12" width="14.140625" style="0" customWidth="1"/>
  </cols>
  <sheetData>
    <row r="1" spans="4:10" ht="12.75">
      <c r="D1" s="26" t="s">
        <v>127</v>
      </c>
      <c r="E1" s="26" t="s">
        <v>128</v>
      </c>
      <c r="F1" s="26" t="s">
        <v>129</v>
      </c>
      <c r="G1" s="26" t="s">
        <v>130</v>
      </c>
      <c r="H1" s="26" t="s">
        <v>131</v>
      </c>
      <c r="I1" s="26" t="s">
        <v>132</v>
      </c>
      <c r="J1" s="26" t="s">
        <v>133</v>
      </c>
    </row>
    <row r="2" spans="2:10" ht="12.75">
      <c r="B2" s="2" t="s">
        <v>96</v>
      </c>
      <c r="D2" t="s">
        <v>23</v>
      </c>
      <c r="E2" t="s">
        <v>24</v>
      </c>
      <c r="F2" s="4" t="s">
        <v>25</v>
      </c>
      <c r="G2" s="4" t="s">
        <v>26</v>
      </c>
      <c r="H2" s="4" t="s">
        <v>27</v>
      </c>
      <c r="I2" s="4" t="s">
        <v>35</v>
      </c>
      <c r="J2" t="s">
        <v>37</v>
      </c>
    </row>
    <row r="3" spans="6:9" ht="12.75">
      <c r="F3" s="4"/>
      <c r="G3" s="4"/>
      <c r="H3" s="4"/>
      <c r="I3" s="4"/>
    </row>
    <row r="4" spans="1:11" ht="14.25">
      <c r="A4" t="s">
        <v>1</v>
      </c>
      <c r="B4" s="12" t="s">
        <v>98</v>
      </c>
      <c r="D4" s="1">
        <f>+$J$4/5</f>
        <v>320000</v>
      </c>
      <c r="E4" s="1">
        <f>+$J$4/5</f>
        <v>320000</v>
      </c>
      <c r="F4" s="5">
        <f>+$J$4/5</f>
        <v>320000</v>
      </c>
      <c r="G4" s="5">
        <f>+$J$4/5</f>
        <v>320000</v>
      </c>
      <c r="H4" s="5">
        <f>+($J$4/5)-213440</f>
        <v>106560</v>
      </c>
      <c r="I4" s="8">
        <f>+J4-213440</f>
        <v>1386560</v>
      </c>
      <c r="J4" s="1">
        <f>1600000</f>
        <v>1600000</v>
      </c>
      <c r="K4" t="s">
        <v>36</v>
      </c>
    </row>
    <row r="5" spans="1:10" ht="12.75">
      <c r="A5" t="s">
        <v>2</v>
      </c>
      <c r="B5" t="s">
        <v>47</v>
      </c>
      <c r="C5" s="6" t="s">
        <v>52</v>
      </c>
      <c r="D5" s="1"/>
      <c r="E5" s="1">
        <f>-D8</f>
        <v>320000</v>
      </c>
      <c r="F5" s="1">
        <f>-E8</f>
        <v>640000</v>
      </c>
      <c r="G5" s="1">
        <f>-F8</f>
        <v>855297.056</v>
      </c>
      <c r="H5" s="1">
        <f>-G8</f>
        <v>0</v>
      </c>
      <c r="I5" s="5"/>
      <c r="J5" s="1"/>
    </row>
    <row r="6" spans="1:10" ht="12.75">
      <c r="A6" s="6" t="s">
        <v>3</v>
      </c>
      <c r="B6" t="s">
        <v>48</v>
      </c>
      <c r="C6" t="s">
        <v>50</v>
      </c>
      <c r="D6" s="5">
        <f>D4+D5</f>
        <v>320000</v>
      </c>
      <c r="E6" s="5">
        <f>E4+E5</f>
        <v>640000</v>
      </c>
      <c r="F6" s="5">
        <f>F4+F5</f>
        <v>960000</v>
      </c>
      <c r="G6" s="5">
        <f>G4+G5</f>
        <v>1175297.0559999999</v>
      </c>
      <c r="H6" s="5">
        <f>H4+H5</f>
        <v>106560</v>
      </c>
      <c r="I6" s="5"/>
      <c r="J6" s="1"/>
    </row>
    <row r="7" spans="1:11" ht="12.75">
      <c r="A7" t="s">
        <v>4</v>
      </c>
      <c r="B7" t="s">
        <v>49</v>
      </c>
      <c r="C7" s="6" t="s">
        <v>93</v>
      </c>
      <c r="D7" s="5">
        <f>D$54*0.8</f>
        <v>0</v>
      </c>
      <c r="E7" s="5">
        <f>E$54*0.8</f>
        <v>0</v>
      </c>
      <c r="F7" s="5">
        <f>F$54*0.8</f>
        <v>104702.944</v>
      </c>
      <c r="G7" s="5">
        <f>G$54*0.8</f>
        <v>85550.248</v>
      </c>
      <c r="H7" s="5">
        <f>H$54*0.8</f>
        <v>0</v>
      </c>
      <c r="I7" s="5">
        <f>+D7+E7+F7+G7+H7</f>
        <v>190253.192</v>
      </c>
      <c r="J7" s="3">
        <f>+D7+E7+F7+G7+H7</f>
        <v>190253.192</v>
      </c>
      <c r="K7" t="s">
        <v>28</v>
      </c>
    </row>
    <row r="8" spans="1:10" ht="12.75">
      <c r="A8" t="s">
        <v>5</v>
      </c>
      <c r="B8" t="s">
        <v>0</v>
      </c>
      <c r="C8" s="6" t="s">
        <v>51</v>
      </c>
      <c r="D8" s="1">
        <f>D7-D6</f>
        <v>-320000</v>
      </c>
      <c r="E8" s="1">
        <f>E7-E6</f>
        <v>-640000</v>
      </c>
      <c r="F8" s="1">
        <f>F7-F6</f>
        <v>-855297.056</v>
      </c>
      <c r="G8" s="5"/>
      <c r="H8" s="5"/>
      <c r="I8" s="5"/>
      <c r="J8" s="1"/>
    </row>
    <row r="9" spans="2:11" ht="12.75">
      <c r="B9" t="str">
        <f>REPT("-",60)</f>
        <v>------------------------------------------------------------</v>
      </c>
      <c r="C9" t="str">
        <f>REPT("-",40)</f>
        <v>----------------------------------------</v>
      </c>
      <c r="D9" s="1" t="str">
        <f aca="true" t="shared" si="0" ref="D9:K9">REPT("-",40)</f>
        <v>----------------------------------------</v>
      </c>
      <c r="E9" s="1" t="str">
        <f t="shared" si="0"/>
        <v>----------------------------------------</v>
      </c>
      <c r="F9" s="5" t="str">
        <f t="shared" si="0"/>
        <v>----------------------------------------</v>
      </c>
      <c r="G9" s="5" t="str">
        <f t="shared" si="0"/>
        <v>----------------------------------------</v>
      </c>
      <c r="H9" s="5" t="str">
        <f t="shared" si="0"/>
        <v>----------------------------------------</v>
      </c>
      <c r="I9" s="5" t="str">
        <f t="shared" si="0"/>
        <v>----------------------------------------</v>
      </c>
      <c r="J9" s="5" t="str">
        <f t="shared" si="0"/>
        <v>----------------------------------------</v>
      </c>
      <c r="K9" t="str">
        <f t="shared" si="0"/>
        <v>----------------------------------------</v>
      </c>
    </row>
    <row r="10" spans="1:11" ht="12.75">
      <c r="A10" t="s">
        <v>6</v>
      </c>
      <c r="B10" t="s">
        <v>138</v>
      </c>
      <c r="D10" s="1">
        <f>+$J$10/5</f>
        <v>26666.666666666668</v>
      </c>
      <c r="E10" s="1">
        <f>+$J$10/5</f>
        <v>26666.666666666668</v>
      </c>
      <c r="F10" s="5">
        <f>+$J$10/5</f>
        <v>26666.666666666668</v>
      </c>
      <c r="G10" s="5">
        <f>+$J$10/5</f>
        <v>26666.666666666668</v>
      </c>
      <c r="H10" s="5">
        <f>+((H$4/0.8)*0.2)/3</f>
        <v>8880</v>
      </c>
      <c r="I10" s="5">
        <f>+D10+E10+F10+G10+H10</f>
        <v>115546.66666666667</v>
      </c>
      <c r="J10" s="5">
        <f>400000/3</f>
        <v>133333.33333333334</v>
      </c>
      <c r="K10" t="s">
        <v>36</v>
      </c>
    </row>
    <row r="11" spans="1:10" ht="12.75">
      <c r="A11" t="s">
        <v>7</v>
      </c>
      <c r="B11" t="s">
        <v>53</v>
      </c>
      <c r="C11" s="6" t="s">
        <v>56</v>
      </c>
      <c r="D11" s="1"/>
      <c r="E11" s="1">
        <f>-D14</f>
        <v>26666.666666666668</v>
      </c>
      <c r="F11" s="1">
        <f>-E14</f>
        <v>53333.333333333336</v>
      </c>
      <c r="G11" s="1">
        <f>-F14</f>
        <v>71274.75466666666</v>
      </c>
      <c r="H11" s="1">
        <f>-G14</f>
        <v>0</v>
      </c>
      <c r="I11" s="5"/>
      <c r="J11" s="1"/>
    </row>
    <row r="12" spans="1:10" ht="14.25">
      <c r="A12" s="6" t="s">
        <v>8</v>
      </c>
      <c r="B12" s="11" t="s">
        <v>100</v>
      </c>
      <c r="C12" t="s">
        <v>57</v>
      </c>
      <c r="D12" s="5">
        <f>D10+D11</f>
        <v>26666.666666666668</v>
      </c>
      <c r="E12" s="5">
        <f>E10+E11</f>
        <v>53333.333333333336</v>
      </c>
      <c r="F12" s="5">
        <f>F10+F11</f>
        <v>80000</v>
      </c>
      <c r="G12" s="10">
        <f>G10+G11</f>
        <v>97941.42133333333</v>
      </c>
      <c r="H12" s="5">
        <f>H10+H11</f>
        <v>8880</v>
      </c>
      <c r="I12" s="5"/>
      <c r="J12" s="1"/>
    </row>
    <row r="13" spans="1:11" ht="12.75">
      <c r="A13" t="s">
        <v>9</v>
      </c>
      <c r="B13" t="s">
        <v>54</v>
      </c>
      <c r="C13" s="6" t="s">
        <v>118</v>
      </c>
      <c r="D13" s="5">
        <f>(D$54*0.2)/3</f>
        <v>0</v>
      </c>
      <c r="E13" s="5">
        <f>(E$54*0.2)/3</f>
        <v>0</v>
      </c>
      <c r="F13" s="5">
        <f>(F$54*0.2)/3</f>
        <v>8725.245333333334</v>
      </c>
      <c r="G13" s="5">
        <f>(G$54*0.2)/3</f>
        <v>7129.187333333334</v>
      </c>
      <c r="H13" s="5"/>
      <c r="I13" s="5">
        <f>+D13+E13+F13+G13+H13</f>
        <v>15854.432666666668</v>
      </c>
      <c r="J13" s="3">
        <f>+D13+E13+F13+G13+H13</f>
        <v>15854.432666666668</v>
      </c>
      <c r="K13" t="s">
        <v>28</v>
      </c>
    </row>
    <row r="14" spans="1:10" ht="12.75">
      <c r="A14" t="s">
        <v>10</v>
      </c>
      <c r="B14" t="s">
        <v>55</v>
      </c>
      <c r="C14" s="6" t="s">
        <v>58</v>
      </c>
      <c r="D14" s="1">
        <f>D13-D12</f>
        <v>-26666.666666666668</v>
      </c>
      <c r="E14" s="1">
        <f>E13-E12</f>
        <v>-53333.333333333336</v>
      </c>
      <c r="F14" s="1">
        <f>F13-F12</f>
        <v>-71274.75466666666</v>
      </c>
      <c r="G14" s="1"/>
      <c r="H14" s="5"/>
      <c r="I14" s="5"/>
      <c r="J14" s="1"/>
    </row>
    <row r="15" spans="2:11" ht="12.75">
      <c r="B15" t="str">
        <f>REPT("-",60)</f>
        <v>------------------------------------------------------------</v>
      </c>
      <c r="C15" t="str">
        <f>REPT("-",40)</f>
        <v>----------------------------------------</v>
      </c>
      <c r="D15" s="1" t="str">
        <f aca="true" t="shared" si="1" ref="D15:K15">REPT("-",40)</f>
        <v>----------------------------------------</v>
      </c>
      <c r="E15" s="1" t="str">
        <f t="shared" si="1"/>
        <v>----------------------------------------</v>
      </c>
      <c r="F15" s="5" t="str">
        <f t="shared" si="1"/>
        <v>----------------------------------------</v>
      </c>
      <c r="G15" s="5" t="str">
        <f t="shared" si="1"/>
        <v>----------------------------------------</v>
      </c>
      <c r="H15" s="5" t="str">
        <f t="shared" si="1"/>
        <v>----------------------------------------</v>
      </c>
      <c r="I15" s="5" t="str">
        <f t="shared" si="1"/>
        <v>----------------------------------------</v>
      </c>
      <c r="J15" s="5" t="str">
        <f t="shared" si="1"/>
        <v>----------------------------------------</v>
      </c>
      <c r="K15" t="str">
        <f t="shared" si="1"/>
        <v>----------------------------------------</v>
      </c>
    </row>
    <row r="16" spans="1:11" ht="12.75">
      <c r="A16" t="s">
        <v>11</v>
      </c>
      <c r="B16" t="s">
        <v>139</v>
      </c>
      <c r="D16" s="1">
        <f>+$J$10/5</f>
        <v>26666.666666666668</v>
      </c>
      <c r="E16" s="1">
        <f>+$J$10/5</f>
        <v>26666.666666666668</v>
      </c>
      <c r="F16" s="5">
        <f>+$J$10/5</f>
        <v>26666.666666666668</v>
      </c>
      <c r="G16" s="5">
        <f>+$J$10/5</f>
        <v>26666.666666666668</v>
      </c>
      <c r="H16" s="5">
        <f>+((H$4/0.8)*0.2)/3</f>
        <v>8880</v>
      </c>
      <c r="I16" s="5">
        <f>+D16+E16+F16+G16+H16</f>
        <v>115546.66666666667</v>
      </c>
      <c r="J16" s="5">
        <f>400000/3</f>
        <v>133333.33333333334</v>
      </c>
      <c r="K16" t="s">
        <v>36</v>
      </c>
    </row>
    <row r="17" spans="1:10" ht="12.75">
      <c r="A17" t="s">
        <v>12</v>
      </c>
      <c r="B17" t="s">
        <v>59</v>
      </c>
      <c r="C17" s="6" t="s">
        <v>62</v>
      </c>
      <c r="D17" s="1"/>
      <c r="E17" s="1">
        <f>-D20</f>
        <v>26666.666666666668</v>
      </c>
      <c r="F17" s="1">
        <f>-E20</f>
        <v>53333.333333333336</v>
      </c>
      <c r="G17" s="1">
        <f>-F20</f>
        <v>71274.75466666666</v>
      </c>
      <c r="H17" s="1">
        <f>-G20</f>
        <v>0</v>
      </c>
      <c r="I17" s="5"/>
      <c r="J17" s="1"/>
    </row>
    <row r="18" spans="1:10" ht="14.25">
      <c r="A18" s="6" t="s">
        <v>13</v>
      </c>
      <c r="B18" s="11" t="s">
        <v>101</v>
      </c>
      <c r="C18" t="s">
        <v>63</v>
      </c>
      <c r="D18" s="5">
        <f>D16+D17</f>
        <v>26666.666666666668</v>
      </c>
      <c r="E18" s="5">
        <f>E16+E17</f>
        <v>53333.333333333336</v>
      </c>
      <c r="F18" s="5">
        <f>F16+F17</f>
        <v>80000</v>
      </c>
      <c r="G18" s="10">
        <f>G16+G17</f>
        <v>97941.42133333333</v>
      </c>
      <c r="H18" s="5">
        <f>H16+H17</f>
        <v>8880</v>
      </c>
      <c r="I18" s="5"/>
      <c r="J18" s="1"/>
    </row>
    <row r="19" spans="1:11" ht="12.75">
      <c r="A19" t="s">
        <v>14</v>
      </c>
      <c r="B19" t="s">
        <v>60</v>
      </c>
      <c r="C19" s="6" t="s">
        <v>118</v>
      </c>
      <c r="D19" s="5">
        <f>(D$54*0.2)/3</f>
        <v>0</v>
      </c>
      <c r="E19" s="5">
        <f>(E$54*0.2)/3</f>
        <v>0</v>
      </c>
      <c r="F19" s="5">
        <f>(F$54*0.2)/3</f>
        <v>8725.245333333334</v>
      </c>
      <c r="G19" s="5">
        <f>(G$54*0.2)/3</f>
        <v>7129.187333333334</v>
      </c>
      <c r="H19" s="5"/>
      <c r="I19" s="5">
        <f>+D19+E19+F19+G19+H19</f>
        <v>15854.432666666668</v>
      </c>
      <c r="J19" s="3">
        <f>+D19+E19+F19+G19+H19</f>
        <v>15854.432666666668</v>
      </c>
      <c r="K19" t="s">
        <v>28</v>
      </c>
    </row>
    <row r="20" spans="1:10" ht="12.75">
      <c r="A20" t="s">
        <v>15</v>
      </c>
      <c r="B20" t="s">
        <v>61</v>
      </c>
      <c r="C20" s="6" t="s">
        <v>64</v>
      </c>
      <c r="D20" s="1">
        <f>D19-D18</f>
        <v>-26666.666666666668</v>
      </c>
      <c r="E20" s="1">
        <f>E19-E18</f>
        <v>-53333.333333333336</v>
      </c>
      <c r="F20" s="1">
        <f>F19-F18</f>
        <v>-71274.75466666666</v>
      </c>
      <c r="G20" s="1"/>
      <c r="H20" s="5"/>
      <c r="I20" s="5"/>
      <c r="J20" s="1"/>
    </row>
    <row r="21" spans="2:11" ht="12.75">
      <c r="B21" t="str">
        <f>REPT("-",60)</f>
        <v>------------------------------------------------------------</v>
      </c>
      <c r="C21" t="str">
        <f>REPT("-",40)</f>
        <v>----------------------------------------</v>
      </c>
      <c r="D21" s="1" t="str">
        <f aca="true" t="shared" si="2" ref="D21:K21">REPT("-",40)</f>
        <v>----------------------------------------</v>
      </c>
      <c r="E21" s="1" t="str">
        <f t="shared" si="2"/>
        <v>----------------------------------------</v>
      </c>
      <c r="F21" s="5" t="str">
        <f t="shared" si="2"/>
        <v>----------------------------------------</v>
      </c>
      <c r="G21" s="5" t="str">
        <f t="shared" si="2"/>
        <v>----------------------------------------</v>
      </c>
      <c r="H21" s="5" t="str">
        <f t="shared" si="2"/>
        <v>----------------------------------------</v>
      </c>
      <c r="I21" s="5" t="str">
        <f t="shared" si="2"/>
        <v>----------------------------------------</v>
      </c>
      <c r="J21" s="5" t="str">
        <f t="shared" si="2"/>
        <v>----------------------------------------</v>
      </c>
      <c r="K21" t="str">
        <f t="shared" si="2"/>
        <v>----------------------------------------</v>
      </c>
    </row>
    <row r="22" spans="1:11" ht="12.75">
      <c r="A22" t="s">
        <v>16</v>
      </c>
      <c r="B22" t="s">
        <v>140</v>
      </c>
      <c r="D22" s="1">
        <f>+$J$10/5</f>
        <v>26666.666666666668</v>
      </c>
      <c r="E22" s="1">
        <f>+$J$10/5</f>
        <v>26666.666666666668</v>
      </c>
      <c r="F22" s="5">
        <f>+$J$10/5</f>
        <v>26666.666666666668</v>
      </c>
      <c r="G22" s="5">
        <f>+$J$10/5</f>
        <v>26666.666666666668</v>
      </c>
      <c r="H22" s="5">
        <f>+((H$4/0.8)*0.2)/3</f>
        <v>8880</v>
      </c>
      <c r="I22" s="5">
        <f>+D22+E22+F22+G22+H22</f>
        <v>115546.66666666667</v>
      </c>
      <c r="J22" s="5">
        <f>400000/3</f>
        <v>133333.33333333334</v>
      </c>
      <c r="K22" t="s">
        <v>36</v>
      </c>
    </row>
    <row r="23" spans="1:10" ht="12.75">
      <c r="A23" t="s">
        <v>17</v>
      </c>
      <c r="B23" t="s">
        <v>65</v>
      </c>
      <c r="C23" s="6" t="s">
        <v>68</v>
      </c>
      <c r="D23" s="1"/>
      <c r="E23" s="1">
        <f>-D26</f>
        <v>26666.666666666668</v>
      </c>
      <c r="F23" s="1">
        <f>-E26</f>
        <v>53333.333333333336</v>
      </c>
      <c r="G23" s="1">
        <f>-F26</f>
        <v>71274.75466666666</v>
      </c>
      <c r="H23" s="1">
        <f>-G26</f>
        <v>0</v>
      </c>
      <c r="I23" s="5"/>
      <c r="J23" s="1"/>
    </row>
    <row r="24" spans="1:10" ht="14.25">
      <c r="A24" s="6" t="s">
        <v>18</v>
      </c>
      <c r="B24" s="11" t="s">
        <v>102</v>
      </c>
      <c r="C24" t="s">
        <v>69</v>
      </c>
      <c r="D24" s="5">
        <f>D22+D23</f>
        <v>26666.666666666668</v>
      </c>
      <c r="E24" s="5">
        <f>E22+E23</f>
        <v>53333.333333333336</v>
      </c>
      <c r="F24" s="5">
        <f>F22+F23</f>
        <v>80000</v>
      </c>
      <c r="G24" s="10">
        <f>G22+G23</f>
        <v>97941.42133333333</v>
      </c>
      <c r="H24" s="5">
        <f>H22+H23</f>
        <v>8880</v>
      </c>
      <c r="I24" s="5"/>
      <c r="J24" s="1"/>
    </row>
    <row r="25" spans="1:11" ht="12.75">
      <c r="A25" t="s">
        <v>19</v>
      </c>
      <c r="B25" t="s">
        <v>66</v>
      </c>
      <c r="C25" s="6" t="s">
        <v>118</v>
      </c>
      <c r="D25" s="5">
        <f>(D$54*0.2)/3</f>
        <v>0</v>
      </c>
      <c r="E25" s="5">
        <f>(E$54*0.2)/3</f>
        <v>0</v>
      </c>
      <c r="F25" s="5">
        <f>(F$54*0.2)/3</f>
        <v>8725.245333333334</v>
      </c>
      <c r="G25" s="5">
        <f>(G$54*0.2)/3</f>
        <v>7129.187333333334</v>
      </c>
      <c r="H25" s="5"/>
      <c r="I25" s="5">
        <f>+D25+E25+F25+G25+H25</f>
        <v>15854.432666666668</v>
      </c>
      <c r="J25" s="3">
        <f>+D25+E25+F25+G25+H25</f>
        <v>15854.432666666668</v>
      </c>
      <c r="K25" t="s">
        <v>28</v>
      </c>
    </row>
    <row r="26" spans="1:10" ht="12.75">
      <c r="A26" t="s">
        <v>20</v>
      </c>
      <c r="B26" t="s">
        <v>67</v>
      </c>
      <c r="C26" s="6" t="s">
        <v>70</v>
      </c>
      <c r="D26" s="1">
        <f>D25-D24</f>
        <v>-26666.666666666668</v>
      </c>
      <c r="E26" s="1">
        <f>E25-E24</f>
        <v>-53333.333333333336</v>
      </c>
      <c r="F26" s="1">
        <f>F25-F24</f>
        <v>-71274.75466666666</v>
      </c>
      <c r="G26" s="1"/>
      <c r="H26" s="5"/>
      <c r="I26" s="5"/>
      <c r="J26" s="1"/>
    </row>
    <row r="27" spans="2:11" ht="12.75">
      <c r="B27" t="str">
        <f>REPT("-",60)</f>
        <v>------------------------------------------------------------</v>
      </c>
      <c r="C27" t="str">
        <f aca="true" t="shared" si="3" ref="C27:K27">REPT("-",40)</f>
        <v>----------------------------------------</v>
      </c>
      <c r="D27" s="1" t="str">
        <f t="shared" si="3"/>
        <v>----------------------------------------</v>
      </c>
      <c r="E27" s="1" t="str">
        <f t="shared" si="3"/>
        <v>----------------------------------------</v>
      </c>
      <c r="F27" s="5" t="str">
        <f t="shared" si="3"/>
        <v>----------------------------------------</v>
      </c>
      <c r="G27" s="5" t="str">
        <f t="shared" si="3"/>
        <v>----------------------------------------</v>
      </c>
      <c r="H27" s="5" t="str">
        <f t="shared" si="3"/>
        <v>----------------------------------------</v>
      </c>
      <c r="I27" s="5" t="str">
        <f t="shared" si="3"/>
        <v>----------------------------------------</v>
      </c>
      <c r="J27" s="5" t="str">
        <f t="shared" si="3"/>
        <v>----------------------------------------</v>
      </c>
      <c r="K27" t="str">
        <f t="shared" si="3"/>
        <v>----------------------------------------</v>
      </c>
    </row>
    <row r="28" spans="1:11" ht="14.25">
      <c r="A28" t="s">
        <v>21</v>
      </c>
      <c r="B28" s="12" t="s">
        <v>141</v>
      </c>
      <c r="C28" t="s">
        <v>74</v>
      </c>
      <c r="D28" s="1">
        <f>D10+D16+D22</f>
        <v>80000</v>
      </c>
      <c r="E28" s="1">
        <f aca="true" t="shared" si="4" ref="E28:H29">E10+E16+E22</f>
        <v>80000</v>
      </c>
      <c r="F28" s="1">
        <f t="shared" si="4"/>
        <v>80000</v>
      </c>
      <c r="G28" s="1">
        <f t="shared" si="4"/>
        <v>80000</v>
      </c>
      <c r="H28" s="1">
        <f t="shared" si="4"/>
        <v>26640</v>
      </c>
      <c r="I28" s="8">
        <f>+D28+E28+F28+G28+H28</f>
        <v>346640</v>
      </c>
      <c r="J28" s="5">
        <f>J10+J16+J22</f>
        <v>400000</v>
      </c>
      <c r="K28" t="s">
        <v>36</v>
      </c>
    </row>
    <row r="29" spans="1:11" ht="12.75">
      <c r="A29" t="s">
        <v>22</v>
      </c>
      <c r="B29" t="s">
        <v>75</v>
      </c>
      <c r="C29" t="s">
        <v>72</v>
      </c>
      <c r="D29" s="1">
        <f aca="true" t="shared" si="5" ref="D29:G30">D12+D18+D24</f>
        <v>80000</v>
      </c>
      <c r="E29" s="1">
        <f t="shared" si="5"/>
        <v>160000</v>
      </c>
      <c r="F29" s="1">
        <f t="shared" si="5"/>
        <v>240000</v>
      </c>
      <c r="G29" s="1">
        <f t="shared" si="5"/>
        <v>293824.26399999997</v>
      </c>
      <c r="H29" s="1">
        <f t="shared" si="4"/>
        <v>0</v>
      </c>
      <c r="I29" s="5"/>
      <c r="J29" s="5"/>
      <c r="K29" t="s">
        <v>36</v>
      </c>
    </row>
    <row r="30" spans="1:11" ht="12.75">
      <c r="A30" t="s">
        <v>32</v>
      </c>
      <c r="B30" t="s">
        <v>71</v>
      </c>
      <c r="C30" t="s">
        <v>73</v>
      </c>
      <c r="D30" s="1">
        <f t="shared" si="5"/>
        <v>0</v>
      </c>
      <c r="E30" s="1">
        <f t="shared" si="5"/>
        <v>0</v>
      </c>
      <c r="F30" s="1">
        <f t="shared" si="5"/>
        <v>26175.736000000004</v>
      </c>
      <c r="G30" s="1">
        <f t="shared" si="5"/>
        <v>21387.562</v>
      </c>
      <c r="H30" s="1">
        <f>H13+H19+H25</f>
        <v>0</v>
      </c>
      <c r="I30" s="1"/>
      <c r="J30" s="5"/>
      <c r="K30" t="s">
        <v>36</v>
      </c>
    </row>
    <row r="31" spans="2:11" ht="12.75">
      <c r="B31" t="str">
        <f>REPT("-",60)</f>
        <v>------------------------------------------------------------</v>
      </c>
      <c r="C31" t="str">
        <f aca="true" t="shared" si="6" ref="C31:K31">REPT("-",40)</f>
        <v>----------------------------------------</v>
      </c>
      <c r="D31" s="1" t="str">
        <f t="shared" si="6"/>
        <v>----------------------------------------</v>
      </c>
      <c r="E31" s="1" t="str">
        <f t="shared" si="6"/>
        <v>----------------------------------------</v>
      </c>
      <c r="F31" s="5" t="str">
        <f t="shared" si="6"/>
        <v>----------------------------------------</v>
      </c>
      <c r="G31" s="5" t="str">
        <f t="shared" si="6"/>
        <v>----------------------------------------</v>
      </c>
      <c r="H31" s="5" t="str">
        <f t="shared" si="6"/>
        <v>----------------------------------------</v>
      </c>
      <c r="I31" s="5" t="str">
        <f t="shared" si="6"/>
        <v>----------------------------------------</v>
      </c>
      <c r="J31" s="5" t="str">
        <f t="shared" si="6"/>
        <v>----------------------------------------</v>
      </c>
      <c r="K31" t="str">
        <f t="shared" si="6"/>
        <v>----------------------------------------</v>
      </c>
    </row>
    <row r="32" spans="1:10" ht="12.75">
      <c r="A32" t="s">
        <v>33</v>
      </c>
      <c r="B32" t="s">
        <v>31</v>
      </c>
      <c r="C32" t="s">
        <v>76</v>
      </c>
      <c r="D32" s="1">
        <f>D8+D14+D20+D26</f>
        <v>-400000.00000000006</v>
      </c>
      <c r="E32" s="1">
        <f>E8+E14+E20+E26</f>
        <v>-800000.0000000001</v>
      </c>
      <c r="F32" s="1">
        <f>F8+F14+F20+F26</f>
        <v>-1069121.3199999998</v>
      </c>
      <c r="G32" s="1">
        <f>G8+G14+G20+G26</f>
        <v>0</v>
      </c>
      <c r="H32" s="1">
        <f>H8+H14+H20+H26</f>
        <v>0</v>
      </c>
      <c r="I32" s="5"/>
      <c r="J32" s="5"/>
    </row>
    <row r="33" spans="1:11" ht="12.75">
      <c r="A33" t="s">
        <v>38</v>
      </c>
      <c r="B33" t="s">
        <v>34</v>
      </c>
      <c r="C33" t="s">
        <v>77</v>
      </c>
      <c r="D33" s="1">
        <f>D5+D11+D17+D23</f>
        <v>0</v>
      </c>
      <c r="E33" s="1">
        <f>E5+E11+E17+E23</f>
        <v>400000.00000000006</v>
      </c>
      <c r="F33" s="1">
        <f>F5+F11+F17+F23</f>
        <v>800000.0000000001</v>
      </c>
      <c r="G33" s="1">
        <f>G5+G11+G17+G23</f>
        <v>1069121.3199999998</v>
      </c>
      <c r="H33" s="1">
        <f>H5+H11+H17+H23</f>
        <v>0</v>
      </c>
      <c r="I33" s="5"/>
      <c r="J33" s="5"/>
      <c r="K33" t="s">
        <v>28</v>
      </c>
    </row>
    <row r="34" spans="2:11" ht="12.75">
      <c r="B34" t="str">
        <f>REPT("-",60)</f>
        <v>------------------------------------------------------------</v>
      </c>
      <c r="C34" t="str">
        <f>REPT("-",40)</f>
        <v>----------------------------------------</v>
      </c>
      <c r="D34" s="1" t="str">
        <f aca="true" t="shared" si="7" ref="D34:K34">REPT("-",40)</f>
        <v>----------------------------------------</v>
      </c>
      <c r="E34" s="1" t="str">
        <f t="shared" si="7"/>
        <v>----------------------------------------</v>
      </c>
      <c r="F34" s="5" t="str">
        <f t="shared" si="7"/>
        <v>----------------------------------------</v>
      </c>
      <c r="G34" s="5" t="str">
        <f t="shared" si="7"/>
        <v>----------------------------------------</v>
      </c>
      <c r="H34" s="5" t="str">
        <f t="shared" si="7"/>
        <v>----------------------------------------</v>
      </c>
      <c r="I34" s="5" t="str">
        <f t="shared" si="7"/>
        <v>----------------------------------------</v>
      </c>
      <c r="J34" s="5" t="str">
        <f t="shared" si="7"/>
        <v>----------------------------------------</v>
      </c>
      <c r="K34" t="str">
        <f t="shared" si="7"/>
        <v>----------------------------------------</v>
      </c>
    </row>
    <row r="35" spans="1:11" ht="14.25">
      <c r="A35" t="s">
        <v>40</v>
      </c>
      <c r="B35" s="12" t="s">
        <v>142</v>
      </c>
      <c r="C35" t="s">
        <v>78</v>
      </c>
      <c r="D35" s="1">
        <f>D4+D10+D16+D22</f>
        <v>400000.00000000006</v>
      </c>
      <c r="E35" s="1">
        <f>E4+E10+E16+E22</f>
        <v>400000.00000000006</v>
      </c>
      <c r="F35" s="1">
        <f>F4+F10+F16+F22</f>
        <v>400000.00000000006</v>
      </c>
      <c r="G35" s="1">
        <f>G4+G10+G16+G22</f>
        <v>400000.00000000006</v>
      </c>
      <c r="H35" s="1">
        <f>H4+H10+H16+H22</f>
        <v>133200</v>
      </c>
      <c r="I35" s="8">
        <f>+D35+E35+F35+G35+H35</f>
        <v>1733200.0000000002</v>
      </c>
      <c r="J35" s="5">
        <f>J4+J28</f>
        <v>2000000</v>
      </c>
      <c r="K35" t="s">
        <v>36</v>
      </c>
    </row>
    <row r="36" spans="1:10" ht="12.75">
      <c r="A36" t="s">
        <v>41</v>
      </c>
      <c r="B36" t="s">
        <v>119</v>
      </c>
      <c r="C36" s="6" t="s">
        <v>79</v>
      </c>
      <c r="D36" s="1">
        <f>D6+D12+D18+D24</f>
        <v>400000.00000000006</v>
      </c>
      <c r="E36" s="1">
        <f>E6+E12+E18+E24</f>
        <v>800000.0000000001</v>
      </c>
      <c r="F36" s="1">
        <f>F6+F12+F18+F24</f>
        <v>1200000</v>
      </c>
      <c r="G36" s="1">
        <f>G6+G12+G18+G24</f>
        <v>1469121.3199999996</v>
      </c>
      <c r="H36" s="1">
        <f>H6+H12+H18+H24</f>
        <v>133200</v>
      </c>
      <c r="I36" s="5"/>
      <c r="J36" s="5"/>
    </row>
    <row r="37" spans="2:11" ht="12.75">
      <c r="B37" t="str">
        <f>REPT("-",60)</f>
        <v>------------------------------------------------------------</v>
      </c>
      <c r="C37" t="str">
        <f>REPT("-",40)</f>
        <v>----------------------------------------</v>
      </c>
      <c r="D37" s="1" t="str">
        <f aca="true" t="shared" si="8" ref="D37:K37">REPT("-",40)</f>
        <v>----------------------------------------</v>
      </c>
      <c r="E37" s="1" t="str">
        <f t="shared" si="8"/>
        <v>----------------------------------------</v>
      </c>
      <c r="F37" s="5" t="str">
        <f t="shared" si="8"/>
        <v>----------------------------------------</v>
      </c>
      <c r="G37" s="5" t="str">
        <f t="shared" si="8"/>
        <v>----------------------------------------</v>
      </c>
      <c r="H37" s="5" t="str">
        <f t="shared" si="8"/>
        <v>----------------------------------------</v>
      </c>
      <c r="I37" s="5" t="str">
        <f t="shared" si="8"/>
        <v>----------------------------------------</v>
      </c>
      <c r="J37" s="5" t="str">
        <f t="shared" si="8"/>
        <v>----------------------------------------</v>
      </c>
      <c r="K37" t="str">
        <f t="shared" si="8"/>
        <v>----------------------------------------</v>
      </c>
    </row>
    <row r="38" spans="1:11" ht="14.25">
      <c r="A38" t="s">
        <v>42</v>
      </c>
      <c r="B38" s="15" t="s">
        <v>103</v>
      </c>
      <c r="C38" s="24" t="s">
        <v>87</v>
      </c>
      <c r="D38" s="1">
        <f>(D35/1.08)*0.08</f>
        <v>29629.62962962963</v>
      </c>
      <c r="E38" s="1">
        <f>(E35/1.08)*0.08</f>
        <v>29629.62962962963</v>
      </c>
      <c r="F38" s="1">
        <f>(F35/1.08)*0.08</f>
        <v>29629.62962962963</v>
      </c>
      <c r="G38" s="1">
        <f>(G35/1.08)*0.08</f>
        <v>29629.62962962963</v>
      </c>
      <c r="H38" s="1">
        <f>(H35/1.08)*0.08</f>
        <v>9866.666666666666</v>
      </c>
      <c r="I38" s="27">
        <f>+D38+E38+F38+G38+H38</f>
        <v>128385.1851851852</v>
      </c>
      <c r="J38" s="5">
        <f>J35*0.08/1.08</f>
        <v>148148.14814814815</v>
      </c>
      <c r="K38" t="s">
        <v>29</v>
      </c>
    </row>
    <row r="39" spans="1:10" ht="12.75">
      <c r="A39" s="6" t="s">
        <v>43</v>
      </c>
      <c r="B39" s="4" t="s">
        <v>121</v>
      </c>
      <c r="C39" s="6" t="s">
        <v>106</v>
      </c>
      <c r="D39" s="1"/>
      <c r="E39" s="1">
        <f>-D43</f>
        <v>29629.62962962963</v>
      </c>
      <c r="F39" s="1">
        <f>-E43</f>
        <v>59259.25925925926</v>
      </c>
      <c r="G39" s="1">
        <f>-F43</f>
        <v>46263.87888888889</v>
      </c>
      <c r="H39" s="5">
        <f>-G43</f>
        <v>0</v>
      </c>
      <c r="I39" s="5"/>
      <c r="J39" s="5"/>
    </row>
    <row r="40" spans="1:11" ht="12.75">
      <c r="A40" t="s">
        <v>44</v>
      </c>
      <c r="B40" t="s">
        <v>80</v>
      </c>
      <c r="C40" s="6" t="s">
        <v>88</v>
      </c>
      <c r="D40" s="1">
        <f>D38+D39</f>
        <v>29629.62962962963</v>
      </c>
      <c r="E40" s="1">
        <f>E38+E39</f>
        <v>59259.25925925926</v>
      </c>
      <c r="F40" s="1">
        <f>F38+F39</f>
        <v>88888.88888888889</v>
      </c>
      <c r="G40" s="1">
        <f>G38+G39</f>
        <v>75893.50851851852</v>
      </c>
      <c r="H40" s="1">
        <f>H38+H39</f>
        <v>9866.666666666666</v>
      </c>
      <c r="I40" s="5"/>
      <c r="J40" s="5"/>
      <c r="K40" t="s">
        <v>30</v>
      </c>
    </row>
    <row r="41" spans="1:10" ht="14.25">
      <c r="A41" t="s">
        <v>45</v>
      </c>
      <c r="B41" s="9" t="s">
        <v>104</v>
      </c>
      <c r="D41" s="1">
        <v>0</v>
      </c>
      <c r="E41" s="1">
        <v>0</v>
      </c>
      <c r="F41" s="1">
        <v>42625.01</v>
      </c>
      <c r="G41" s="7">
        <v>18334.06</v>
      </c>
      <c r="H41" s="1"/>
      <c r="I41" s="5">
        <f>+D41+E41+F41+G41+H41</f>
        <v>60959.07000000001</v>
      </c>
      <c r="J41" s="5"/>
    </row>
    <row r="42" spans="1:10" ht="12.75">
      <c r="A42" s="6" t="s">
        <v>46</v>
      </c>
      <c r="B42" s="4" t="s">
        <v>122</v>
      </c>
      <c r="C42" s="6" t="s">
        <v>97</v>
      </c>
      <c r="D42" s="1"/>
      <c r="E42" s="1"/>
      <c r="F42" s="1"/>
      <c r="G42" s="5">
        <f>G40-G41+G43</f>
        <v>57559.44851851852</v>
      </c>
      <c r="H42" s="1"/>
      <c r="I42" s="5">
        <f>I38-I41</f>
        <v>67426.11518518519</v>
      </c>
      <c r="J42" s="5"/>
    </row>
    <row r="43" spans="1:11" ht="12.75">
      <c r="A43" t="s">
        <v>81</v>
      </c>
      <c r="B43" s="4" t="s">
        <v>123</v>
      </c>
      <c r="C43" s="6"/>
      <c r="D43" s="1">
        <f>D41-D40</f>
        <v>-29629.62962962963</v>
      </c>
      <c r="E43" s="1">
        <f>E41-E40</f>
        <v>-59259.25925925926</v>
      </c>
      <c r="F43" s="1">
        <f>F41-F40</f>
        <v>-46263.87888888889</v>
      </c>
      <c r="G43" s="5">
        <v>0</v>
      </c>
      <c r="H43" s="1"/>
      <c r="I43" s="5"/>
      <c r="J43" s="5"/>
      <c r="K43" t="s">
        <v>28</v>
      </c>
    </row>
    <row r="44" spans="2:11" ht="12.75">
      <c r="B44" t="str">
        <f>REPT("-",60)</f>
        <v>------------------------------------------------------------</v>
      </c>
      <c r="C44" t="str">
        <f>REPT("-",40)</f>
        <v>----------------------------------------</v>
      </c>
      <c r="D44" s="1" t="str">
        <f aca="true" t="shared" si="9" ref="D44:K44">REPT("-",40)</f>
        <v>----------------------------------------</v>
      </c>
      <c r="E44" s="1" t="str">
        <f t="shared" si="9"/>
        <v>----------------------------------------</v>
      </c>
      <c r="F44" s="5" t="str">
        <f t="shared" si="9"/>
        <v>----------------------------------------</v>
      </c>
      <c r="G44" s="5" t="str">
        <f t="shared" si="9"/>
        <v>----------------------------------------</v>
      </c>
      <c r="H44" s="5" t="str">
        <f t="shared" si="9"/>
        <v>----------------------------------------</v>
      </c>
      <c r="I44" s="5" t="str">
        <f t="shared" si="9"/>
        <v>----------------------------------------</v>
      </c>
      <c r="J44" s="5" t="str">
        <f t="shared" si="9"/>
        <v>----------------------------------------</v>
      </c>
      <c r="K44" t="str">
        <f t="shared" si="9"/>
        <v>----------------------------------------</v>
      </c>
    </row>
    <row r="45" spans="1:10" ht="12.75">
      <c r="A45" t="s">
        <v>82</v>
      </c>
      <c r="B45" t="s">
        <v>109</v>
      </c>
      <c r="C45" s="6" t="s">
        <v>90</v>
      </c>
      <c r="D45" s="1">
        <f>D35-D38</f>
        <v>370370.37037037045</v>
      </c>
      <c r="E45" s="1">
        <f>E35-E38</f>
        <v>370370.37037037045</v>
      </c>
      <c r="F45" s="1">
        <f>F35-F38</f>
        <v>370370.37037037045</v>
      </c>
      <c r="G45" s="1">
        <f>G35-G38</f>
        <v>370370.37037037045</v>
      </c>
      <c r="H45" s="1">
        <f>H35-H38</f>
        <v>123333.33333333333</v>
      </c>
      <c r="I45" s="5">
        <f>+D45+E45+F45+G45+H45</f>
        <v>1604814.814814815</v>
      </c>
      <c r="J45" s="5"/>
    </row>
    <row r="46" spans="1:10" ht="12.75">
      <c r="A46" s="6" t="s">
        <v>83</v>
      </c>
      <c r="B46" s="4" t="s">
        <v>115</v>
      </c>
      <c r="C46" s="6" t="s">
        <v>112</v>
      </c>
      <c r="D46" s="1"/>
      <c r="E46" s="1">
        <f>-D52</f>
        <v>370370.37037037045</v>
      </c>
      <c r="F46" s="1">
        <f>-E52</f>
        <v>740740.7407407409</v>
      </c>
      <c r="G46" s="5">
        <f>-F52</f>
        <v>1022857.4411111114</v>
      </c>
      <c r="H46" s="5">
        <f>-G52</f>
        <v>0</v>
      </c>
      <c r="I46" s="5"/>
      <c r="J46" s="5"/>
    </row>
    <row r="47" spans="1:10" ht="14.25">
      <c r="A47" t="s">
        <v>84</v>
      </c>
      <c r="B47" s="19" t="s">
        <v>124</v>
      </c>
      <c r="C47" s="6" t="s">
        <v>105</v>
      </c>
      <c r="D47" s="1">
        <f>D45+D46</f>
        <v>370370.37037037045</v>
      </c>
      <c r="E47" s="1">
        <f>E45+E46</f>
        <v>740740.7407407409</v>
      </c>
      <c r="F47" s="1">
        <f>F45+F46</f>
        <v>1111111.1111111115</v>
      </c>
      <c r="G47" s="20">
        <f>G45+G46</f>
        <v>1393227.811481482</v>
      </c>
      <c r="H47" s="1">
        <f>H45+H46</f>
        <v>123333.33333333333</v>
      </c>
      <c r="I47" s="5"/>
      <c r="J47" s="5"/>
    </row>
    <row r="48" spans="1:10" ht="14.25">
      <c r="A48" s="6" t="s">
        <v>85</v>
      </c>
      <c r="B48" s="19" t="s">
        <v>125</v>
      </c>
      <c r="C48" s="6"/>
      <c r="D48" s="1">
        <v>0</v>
      </c>
      <c r="E48" s="1">
        <v>0</v>
      </c>
      <c r="F48" s="1">
        <f>F47</f>
        <v>1111111.1111111115</v>
      </c>
      <c r="G48" s="20">
        <f>G46</f>
        <v>1022857.4411111114</v>
      </c>
      <c r="H48" s="1"/>
      <c r="I48" s="5"/>
      <c r="J48" s="5"/>
    </row>
    <row r="49" spans="1:10" ht="14.25">
      <c r="A49" t="s">
        <v>86</v>
      </c>
      <c r="B49" s="9" t="s">
        <v>107</v>
      </c>
      <c r="D49" s="1">
        <v>0</v>
      </c>
      <c r="E49" s="1">
        <v>0</v>
      </c>
      <c r="F49" s="1">
        <v>88253.67</v>
      </c>
      <c r="G49" s="7">
        <v>88603.75</v>
      </c>
      <c r="H49" s="1">
        <v>0</v>
      </c>
      <c r="I49" s="5">
        <f>+D49+E49+F49+G49+H49</f>
        <v>176857.41999999998</v>
      </c>
      <c r="J49" s="5"/>
    </row>
    <row r="50" spans="1:10" ht="12.75">
      <c r="A50" s="6" t="s">
        <v>89</v>
      </c>
      <c r="B50" t="s">
        <v>108</v>
      </c>
      <c r="C50" s="6" t="s">
        <v>113</v>
      </c>
      <c r="D50" s="1">
        <v>0</v>
      </c>
      <c r="E50" s="1">
        <v>0</v>
      </c>
      <c r="F50" s="1">
        <f>F48-F49+F52</f>
        <v>0</v>
      </c>
      <c r="G50" s="1">
        <f>G48-G49+G52</f>
        <v>934253.6911111114</v>
      </c>
      <c r="H50" s="1"/>
      <c r="I50" s="5"/>
      <c r="J50" s="5"/>
    </row>
    <row r="51" spans="1:10" ht="12.75">
      <c r="A51" s="6" t="s">
        <v>92</v>
      </c>
      <c r="B51" t="s">
        <v>116</v>
      </c>
      <c r="C51" s="6" t="s">
        <v>114</v>
      </c>
      <c r="D51" s="1">
        <v>0</v>
      </c>
      <c r="E51" s="1">
        <v>0</v>
      </c>
      <c r="F51" s="1">
        <v>0</v>
      </c>
      <c r="G51" s="5">
        <f>G47-G49</f>
        <v>1304624.061481482</v>
      </c>
      <c r="H51" s="1"/>
      <c r="I51" s="5">
        <f>I45-I49</f>
        <v>1427957.3948148151</v>
      </c>
      <c r="J51" s="5"/>
    </row>
    <row r="52" spans="1:10" ht="12.75">
      <c r="A52" t="s">
        <v>94</v>
      </c>
      <c r="B52" t="s">
        <v>117</v>
      </c>
      <c r="C52" s="6"/>
      <c r="D52" s="1">
        <f>D49-D47</f>
        <v>-370370.37037037045</v>
      </c>
      <c r="E52" s="1">
        <f>E49-E47</f>
        <v>-740740.7407407409</v>
      </c>
      <c r="F52" s="1">
        <f>F49-F47</f>
        <v>-1022857.4411111114</v>
      </c>
      <c r="G52" s="5">
        <v>0</v>
      </c>
      <c r="H52" s="1"/>
      <c r="I52" s="5"/>
      <c r="J52" s="5"/>
    </row>
    <row r="53" spans="2:11" ht="12.75">
      <c r="B53" t="str">
        <f>REPT("-",60)</f>
        <v>------------------------------------------------------------</v>
      </c>
      <c r="C53" t="str">
        <f>REPT("-",40)</f>
        <v>----------------------------------------</v>
      </c>
      <c r="D53" s="1" t="str">
        <f aca="true" t="shared" si="10" ref="D53:K53">REPT("-",40)</f>
        <v>----------------------------------------</v>
      </c>
      <c r="E53" s="1" t="str">
        <f t="shared" si="10"/>
        <v>----------------------------------------</v>
      </c>
      <c r="F53" s="5" t="str">
        <f t="shared" si="10"/>
        <v>----------------------------------------</v>
      </c>
      <c r="G53" s="5" t="str">
        <f t="shared" si="10"/>
        <v>----------------------------------------</v>
      </c>
      <c r="H53" s="5" t="str">
        <f t="shared" si="10"/>
        <v>----------------------------------------</v>
      </c>
      <c r="I53" s="5" t="str">
        <f t="shared" si="10"/>
        <v>----------------------------------------</v>
      </c>
      <c r="J53" s="5" t="str">
        <f t="shared" si="10"/>
        <v>----------------------------------------</v>
      </c>
      <c r="K53" t="str">
        <f t="shared" si="10"/>
        <v>----------------------------------------</v>
      </c>
    </row>
    <row r="54" spans="1:10" ht="12.75">
      <c r="A54" t="s">
        <v>110</v>
      </c>
      <c r="B54" t="s">
        <v>91</v>
      </c>
      <c r="C54" s="6" t="s">
        <v>120</v>
      </c>
      <c r="D54" s="1">
        <f>D41+D49</f>
        <v>0</v>
      </c>
      <c r="E54" s="1">
        <f>E41+E49</f>
        <v>0</v>
      </c>
      <c r="F54" s="1">
        <f>F41+F49</f>
        <v>130878.68</v>
      </c>
      <c r="G54" s="1">
        <f>G41+G49</f>
        <v>106937.81</v>
      </c>
      <c r="H54" s="1">
        <f>H41+H49</f>
        <v>0</v>
      </c>
      <c r="I54" s="5">
        <f>+D54+E54+F54+G54+H54</f>
        <v>237816.49</v>
      </c>
      <c r="J54" s="5"/>
    </row>
    <row r="55" spans="1:10" ht="12.75">
      <c r="A55" s="6" t="s">
        <v>111</v>
      </c>
      <c r="B55" t="s">
        <v>95</v>
      </c>
      <c r="C55" s="6" t="s">
        <v>126</v>
      </c>
      <c r="D55" s="1">
        <f>D36-D41-D49+D43+D52</f>
        <v>0</v>
      </c>
      <c r="E55" s="1">
        <f>E36-E41-E49+E43+E52</f>
        <v>0</v>
      </c>
      <c r="F55" s="1">
        <f>F36-F41-F49+F43+F52</f>
        <v>0</v>
      </c>
      <c r="G55" s="1">
        <f>G36-G41-G49+G43+G52</f>
        <v>1362183.5099999995</v>
      </c>
      <c r="H55" s="1">
        <f>H36-H41-H49+H43+H52</f>
        <v>133200</v>
      </c>
      <c r="I55" s="5">
        <f>+D55+E55+F55+G55+H55</f>
        <v>1495383.5099999995</v>
      </c>
      <c r="J55" s="5"/>
    </row>
    <row r="56" spans="7:12" ht="12.75">
      <c r="G56" s="1"/>
      <c r="K56" t="s">
        <v>28</v>
      </c>
      <c r="L56" s="1">
        <f>I42+I51</f>
        <v>1495383.5100000002</v>
      </c>
    </row>
    <row r="58" spans="2:10" ht="14.25">
      <c r="B58" s="16" t="s">
        <v>99</v>
      </c>
      <c r="C58" s="12"/>
      <c r="D58" s="12"/>
      <c r="E58" s="12"/>
      <c r="F58" s="12"/>
      <c r="G58" s="12"/>
      <c r="H58" s="12"/>
      <c r="I58" s="12"/>
      <c r="J58" s="12"/>
    </row>
    <row r="59" spans="3:10" ht="12.75">
      <c r="C59" s="12" t="s">
        <v>143</v>
      </c>
      <c r="D59" s="12"/>
      <c r="E59" s="12"/>
      <c r="F59" s="12"/>
      <c r="G59" s="12"/>
      <c r="H59" s="12"/>
      <c r="I59" s="23"/>
      <c r="J59" s="23"/>
    </row>
    <row r="60" spans="3:10" ht="12.75">
      <c r="C60" s="12" t="s">
        <v>144</v>
      </c>
      <c r="D60" s="12"/>
      <c r="E60" s="12"/>
      <c r="F60" s="12"/>
      <c r="G60" s="12"/>
      <c r="H60" s="12"/>
      <c r="I60" s="23"/>
      <c r="J60" s="23"/>
    </row>
    <row r="61" spans="3:10" ht="12.75">
      <c r="C61" s="4"/>
      <c r="D61" s="4"/>
      <c r="E61" s="4"/>
      <c r="F61" s="4"/>
      <c r="G61" s="4"/>
      <c r="H61" s="4"/>
      <c r="I61" s="13"/>
      <c r="J61" s="13"/>
    </row>
    <row r="62" spans="2:10" ht="14.25">
      <c r="B62" s="17" t="s">
        <v>145</v>
      </c>
      <c r="C62" s="11"/>
      <c r="D62" s="11"/>
      <c r="E62" s="11"/>
      <c r="F62" s="11"/>
      <c r="G62" s="4"/>
      <c r="H62" s="4"/>
      <c r="I62" s="13"/>
      <c r="J62" s="13"/>
    </row>
    <row r="64" spans="2:8" ht="14.25">
      <c r="B64" s="14" t="s">
        <v>146</v>
      </c>
      <c r="C64" s="15"/>
      <c r="D64" s="15"/>
      <c r="E64" s="15"/>
      <c r="F64" s="15"/>
      <c r="G64" s="15"/>
      <c r="H64" s="15"/>
    </row>
    <row r="65" spans="3:8" ht="12.75">
      <c r="C65" s="15" t="s">
        <v>39</v>
      </c>
      <c r="D65" s="15"/>
      <c r="E65" s="15"/>
      <c r="F65" s="15"/>
      <c r="G65" s="15"/>
      <c r="H65" s="15"/>
    </row>
    <row r="66" spans="3:8" ht="12.75">
      <c r="C66" s="4"/>
      <c r="D66" s="4"/>
      <c r="E66" s="4"/>
      <c r="F66" s="4"/>
      <c r="G66" s="4"/>
      <c r="H66" s="4"/>
    </row>
    <row r="67" spans="2:8" ht="14.25">
      <c r="B67" s="18" t="s">
        <v>134</v>
      </c>
      <c r="C67" s="9"/>
      <c r="D67" s="9"/>
      <c r="E67" s="9"/>
      <c r="F67" s="9"/>
      <c r="G67" s="9"/>
      <c r="H67" s="9"/>
    </row>
    <row r="68" spans="2:8" ht="14.25">
      <c r="B68" s="22"/>
      <c r="C68" s="4"/>
      <c r="D68" s="4"/>
      <c r="E68" s="4"/>
      <c r="F68" s="4"/>
      <c r="G68" s="4"/>
      <c r="H68" s="4"/>
    </row>
    <row r="69" spans="2:10" ht="14.25">
      <c r="B69" s="21" t="s">
        <v>136</v>
      </c>
      <c r="C69" s="19"/>
      <c r="D69" s="19"/>
      <c r="E69" s="19"/>
      <c r="F69" s="19"/>
      <c r="G69" s="19"/>
      <c r="H69" s="19"/>
      <c r="I69" s="19"/>
      <c r="J69" s="19"/>
    </row>
    <row r="70" spans="3:10" ht="12.75">
      <c r="C70" s="19" t="s">
        <v>135</v>
      </c>
      <c r="D70" s="19"/>
      <c r="E70" s="19"/>
      <c r="F70" s="19"/>
      <c r="G70" s="19"/>
      <c r="H70" s="19"/>
      <c r="I70" s="19"/>
      <c r="J70" s="19"/>
    </row>
    <row r="71" spans="3:10" ht="12.75">
      <c r="C71" s="25" t="s">
        <v>137</v>
      </c>
      <c r="D71" s="19"/>
      <c r="E71" s="19"/>
      <c r="F71" s="19"/>
      <c r="G71" s="19"/>
      <c r="H71" s="19"/>
      <c r="I71" s="19"/>
      <c r="J71" s="19"/>
    </row>
    <row r="72" spans="3:5" ht="12.75">
      <c r="C72" s="19" t="s">
        <v>147</v>
      </c>
      <c r="D72" s="19"/>
      <c r="E72" s="19"/>
    </row>
  </sheetData>
  <printOptions gridLines="1" horizontalCentered="1" verticalCentered="1"/>
  <pageMargins left="0.1" right="0.1" top="1" bottom="1" header="0.5" footer="0"/>
  <pageSetup fitToHeight="1" fitToWidth="1" horizontalDpi="600" verticalDpi="600" orientation="portrait" scale="70" r:id="rId1"/>
  <headerFooter alignWithMargins="0">
    <oddHeader>&amp;CMATOC Multi-Year Budget Summary DRAFT Revision As Of November 5,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ameese</dc:creator>
  <cp:keywords/>
  <dc:description/>
  <cp:lastModifiedBy>ameese</cp:lastModifiedBy>
  <cp:lastPrinted>2008-11-26T19:14:37Z</cp:lastPrinted>
  <dcterms:created xsi:type="dcterms:W3CDTF">2007-02-06T17:26:21Z</dcterms:created>
  <dcterms:modified xsi:type="dcterms:W3CDTF">2008-11-26T19:18:09Z</dcterms:modified>
  <cp:category/>
  <cp:version/>
  <cp:contentType/>
  <cp:contentStatus/>
</cp:coreProperties>
</file>