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rlington Activity Centers" sheetId="1" r:id="rId1"/>
  </sheets>
  <definedNames/>
  <calcPr fullCalcOnLoad="1"/>
</workbook>
</file>

<file path=xl/sharedStrings.xml><?xml version="1.0" encoding="utf-8"?>
<sst xmlns="http://schemas.openxmlformats.org/spreadsheetml/2006/main" count="118" uniqueCount="79">
  <si>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</si>
  <si>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</si>
  <si>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</si>
  <si>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</si>
  <si>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</si>
  <si>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</si>
  <si>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</si>
  <si>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</si>
  <si>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</si>
  <si>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</si>
  <si>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</si>
  <si>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</si>
  <si>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</si>
  <si>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</si>
  <si>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</si>
  <si>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</si>
  <si>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</si>
  <si>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</si>
  <si>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</si>
  <si>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</si>
  <si>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</si>
  <si>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</si>
  <si>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</si>
  <si>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</si>
  <si>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</si>
  <si>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</si>
  <si>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</si>
  <si>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</si>
  <si>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</si>
  <si>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</si>
  <si>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</si>
  <si>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</si>
  <si>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</si>
  <si>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</si>
  <si>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</si>
  <si>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</si>
  <si>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</si>
  <si>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</si>
  <si>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</si>
  <si>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</si>
  <si>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</si>
  <si>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</si>
  <si>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</si>
  <si>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</si>
  <si>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</si>
  <si>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</si>
  <si>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</si>
  <si>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</si>
  <si>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</si>
  <si>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</si>
  <si>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</si>
  <si>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Ballston</t>
  </si>
  <si>
    <t>Arlington County</t>
  </si>
  <si>
    <t>Revised Round 7.0 Ballston</t>
  </si>
  <si>
    <t>Round 6.1 Ballston</t>
  </si>
  <si>
    <t>Clarendon</t>
  </si>
  <si>
    <t>split with Clarendon</t>
  </si>
  <si>
    <t>Revised Round 7.0 Clarendon</t>
  </si>
  <si>
    <t>Round 6.1 Clarendon</t>
  </si>
  <si>
    <t>Court House</t>
  </si>
  <si>
    <t>Revised Round 7.0 Court House</t>
  </si>
  <si>
    <t>Round 6.1 Court House</t>
  </si>
  <si>
    <t>Crystal City</t>
  </si>
  <si>
    <t>Revised Round 7.0 Crystal City</t>
  </si>
  <si>
    <t>Round 6.1 Crystal City</t>
  </si>
  <si>
    <t>Pentagon City</t>
  </si>
  <si>
    <t>Revised Round 7.0 Pentagon City</t>
  </si>
  <si>
    <t>Round 6.1 Pentagon City</t>
  </si>
  <si>
    <t>Rosslyn</t>
  </si>
  <si>
    <t>Revised Round 7.0 Rosslyn</t>
  </si>
  <si>
    <t>Round 6.1 Rosslyn</t>
  </si>
  <si>
    <t xml:space="preserve">Virginia Square </t>
  </si>
  <si>
    <t>Revised Round 7.0 Virginia Square</t>
  </si>
  <si>
    <t>Round 6.1 Virginia Square</t>
  </si>
  <si>
    <t>Revised 7. 0 Pentagon</t>
  </si>
  <si>
    <t>Round 6.1 Pentagon</t>
  </si>
  <si>
    <t>n/a</t>
  </si>
  <si>
    <t>Reagan Washington National</t>
  </si>
  <si>
    <t>Round 6.1 National Airport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</si>
</sst>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9" fontId="2" fillId="0" borderId="6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9" fontId="3" fillId="0" borderId="8" xfId="0" applyNumberFormat="1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1" fontId="2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9" fontId="3" fillId="0" borderId="8" xfId="0" applyNumberFormat="1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0" fontId="5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9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2" fillId="3" borderId="10" xfId="0" applyNumberFormat="1" applyFont="1" applyFill="1" applyBorder="1" applyAlignment="1">
      <alignment/>
    </xf>
    <xf numFmtId="9" fontId="3" fillId="4" borderId="11" xfId="0" applyNumberFormat="1" applyFont="1" applyFill="1" applyBorder="1" applyAlignment="1">
      <alignment/>
    </xf>
    <xf numFmtId="9" fontId="3" fillId="4" borderId="0" xfId="0" applyNumberFormat="1" applyFont="1" applyFill="1" applyAlignment="1">
      <alignment/>
    </xf>
    <xf numFmtId="3" fontId="2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165" fontId="3" fillId="3" borderId="0" xfId="0" applyNumberFormat="1" applyFont="1" applyFill="1" applyBorder="1" applyAlignment="1">
      <alignment/>
    </xf>
    <xf numFmtId="9" fontId="3" fillId="3" borderId="11" xfId="0" applyNumberFormat="1" applyFont="1" applyFill="1" applyBorder="1" applyAlignment="1">
      <alignment/>
    </xf>
    <xf numFmtId="9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164" fontId="3" fillId="3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5" fillId="5" borderId="0" xfId="0" applyFont="1" applyFill="1" applyAlignment="1">
      <alignment horizontal="center"/>
    </xf>
    <xf numFmtId="9" fontId="0" fillId="5" borderId="0" xfId="0" applyNumberFormat="1" applyFont="1" applyFill="1" applyAlignment="1">
      <alignment/>
    </xf>
    <xf numFmtId="9" fontId="0" fillId="5" borderId="0" xfId="0" applyNumberFormat="1" applyFont="1" applyFill="1" applyBorder="1" applyAlignment="1">
      <alignment/>
    </xf>
    <xf numFmtId="9" fontId="0" fillId="5" borderId="11" xfId="0" applyNumberFormat="1" applyFont="1" applyFill="1" applyBorder="1" applyAlignment="1">
      <alignment/>
    </xf>
    <xf numFmtId="16" fontId="5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5" borderId="0" xfId="0" applyFont="1" applyFill="1" applyAlignment="1">
      <alignment/>
    </xf>
    <xf numFmtId="0" fontId="3" fillId="3" borderId="0" xfId="0" applyFont="1" applyFill="1" applyAlignment="1">
      <alignment/>
    </xf>
    <xf numFmtId="165" fontId="2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9" fontId="6" fillId="0" borderId="8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9" fontId="6" fillId="0" borderId="8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164" fontId="6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9" fontId="3" fillId="4" borderId="0" xfId="0" applyNumberFormat="1" applyFont="1" applyFill="1" applyBorder="1" applyAlignment="1">
      <alignment/>
    </xf>
    <xf numFmtId="9" fontId="3" fillId="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5" fillId="5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" fontId="3" fillId="3" borderId="0" xfId="0" applyNumberFormat="1" applyFont="1" applyFill="1" applyAlignment="1">
      <alignment/>
    </xf>
    <xf numFmtId="0" fontId="2" fillId="4" borderId="11" xfId="0" applyFont="1" applyFill="1" applyBorder="1" applyAlignment="1">
      <alignment/>
    </xf>
    <xf numFmtId="0" fontId="2" fillId="4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0" fontId="2" fillId="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3" fillId="4" borderId="11" xfId="0" applyNumberFormat="1" applyFont="1" applyFill="1" applyBorder="1" applyAlignment="1">
      <alignment horizontal="center"/>
    </xf>
    <xf numFmtId="9" fontId="3" fillId="4" borderId="0" xfId="0" applyNumberFormat="1" applyFont="1" applyFill="1" applyAlignment="1">
      <alignment horizontal="center"/>
    </xf>
    <xf numFmtId="9" fontId="3" fillId="3" borderId="11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93"/>
  <sheetViews>
    <sheetView tabSelected="1" zoomScale="70" zoomScaleNormal="70" workbookViewId="0" topLeftCell="A3">
      <selection activeCell="I38" sqref="I38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1" customFormat="1" ht="103.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5" t="s">
        <v>13</v>
      </c>
      <c r="O1" s="9" t="s">
        <v>14</v>
      </c>
      <c r="P1" s="7" t="s">
        <v>15</v>
      </c>
      <c r="Q1" s="10" t="s">
        <v>16</v>
      </c>
      <c r="R1" s="11" t="s">
        <v>17</v>
      </c>
      <c r="S1" s="12" t="s">
        <v>18</v>
      </c>
      <c r="T1" s="2" t="s">
        <v>19</v>
      </c>
      <c r="U1" s="13" t="s">
        <v>20</v>
      </c>
      <c r="V1" s="14" t="s">
        <v>21</v>
      </c>
      <c r="W1" s="14" t="s">
        <v>22</v>
      </c>
      <c r="X1" s="15" t="s">
        <v>23</v>
      </c>
      <c r="Y1" s="13" t="s">
        <v>24</v>
      </c>
      <c r="Z1" s="14" t="s">
        <v>25</v>
      </c>
      <c r="AA1" s="14" t="s">
        <v>26</v>
      </c>
      <c r="AB1" s="16" t="s">
        <v>27</v>
      </c>
      <c r="AC1" s="17" t="s">
        <v>28</v>
      </c>
      <c r="AD1" s="11" t="s">
        <v>29</v>
      </c>
      <c r="AE1" s="12" t="s">
        <v>30</v>
      </c>
      <c r="AF1" s="2" t="s">
        <v>31</v>
      </c>
      <c r="AG1" s="13" t="s">
        <v>32</v>
      </c>
      <c r="AH1" s="14" t="s">
        <v>33</v>
      </c>
      <c r="AI1" s="14" t="s">
        <v>34</v>
      </c>
      <c r="AJ1" s="2" t="s">
        <v>35</v>
      </c>
      <c r="AK1" s="13" t="s">
        <v>36</v>
      </c>
      <c r="AL1" s="14" t="s">
        <v>37</v>
      </c>
      <c r="AM1" s="14" t="s">
        <v>38</v>
      </c>
      <c r="AN1" s="16" t="s">
        <v>39</v>
      </c>
      <c r="AO1" s="17" t="s">
        <v>40</v>
      </c>
      <c r="AP1" s="18" t="s">
        <v>41</v>
      </c>
      <c r="AQ1" s="4" t="s">
        <v>42</v>
      </c>
      <c r="AR1" s="2" t="s">
        <v>43</v>
      </c>
      <c r="AS1" s="19" t="s">
        <v>44</v>
      </c>
      <c r="AT1" s="14" t="s">
        <v>45</v>
      </c>
      <c r="AU1" s="16" t="s">
        <v>46</v>
      </c>
      <c r="AV1" s="2" t="s">
        <v>47</v>
      </c>
      <c r="AW1" s="19" t="s">
        <v>48</v>
      </c>
      <c r="AX1" s="14" t="s">
        <v>49</v>
      </c>
      <c r="AY1" s="20" t="s">
        <v>50</v>
      </c>
      <c r="BC1" s="22"/>
      <c r="BD1" s="23"/>
      <c r="BG1" s="22"/>
      <c r="BH1" s="23"/>
    </row>
    <row r="2" ht="13.5" thickBot="1"/>
    <row r="3" spans="1:51" s="25" customFormat="1" ht="15" customHeight="1" thickTop="1">
      <c r="A3" s="24"/>
      <c r="D3" s="26"/>
      <c r="E3" s="27"/>
      <c r="F3" s="28"/>
      <c r="G3" s="27"/>
      <c r="H3" s="29"/>
      <c r="I3" s="29"/>
      <c r="K3" s="30"/>
      <c r="L3" s="31"/>
      <c r="M3" s="32"/>
      <c r="O3" s="33"/>
      <c r="P3" s="31"/>
      <c r="Q3" s="34"/>
      <c r="R3" s="35"/>
      <c r="S3" s="36"/>
      <c r="U3" s="31"/>
      <c r="V3" s="31"/>
      <c r="W3" s="31"/>
      <c r="X3" s="37"/>
      <c r="Y3" s="31"/>
      <c r="Z3" s="31"/>
      <c r="AA3" s="31"/>
      <c r="AB3" s="31"/>
      <c r="AC3" s="31"/>
      <c r="AD3" s="35"/>
      <c r="AE3" s="36"/>
      <c r="AG3" s="33"/>
      <c r="AH3" s="31"/>
      <c r="AI3" s="32"/>
      <c r="AK3" s="33"/>
      <c r="AL3" s="31"/>
      <c r="AM3" s="32"/>
      <c r="AN3" s="32"/>
      <c r="AO3" s="38"/>
      <c r="AP3" s="39"/>
      <c r="AQ3" s="40"/>
      <c r="AS3" s="41"/>
      <c r="AT3" s="31"/>
      <c r="AU3" s="32"/>
      <c r="AW3" s="41"/>
      <c r="AX3" s="31"/>
      <c r="AY3" s="42"/>
    </row>
    <row r="4" spans="1:51" s="44" customFormat="1" ht="15" customHeight="1">
      <c r="A4" s="43"/>
      <c r="D4" s="45"/>
      <c r="E4" s="46"/>
      <c r="F4" s="47"/>
      <c r="G4" s="46"/>
      <c r="H4" s="48"/>
      <c r="I4" s="49"/>
      <c r="J4" s="50"/>
      <c r="K4" s="51"/>
      <c r="L4" s="52"/>
      <c r="M4" s="53"/>
      <c r="N4" s="50"/>
      <c r="O4" s="54"/>
      <c r="P4" s="52"/>
      <c r="Q4" s="55"/>
      <c r="R4" s="56"/>
      <c r="S4" s="57"/>
      <c r="T4" s="50"/>
      <c r="U4" s="58"/>
      <c r="V4" s="52"/>
      <c r="W4" s="52"/>
      <c r="X4" s="59"/>
      <c r="Y4" s="52"/>
      <c r="Z4" s="52"/>
      <c r="AA4" s="52"/>
      <c r="AB4" s="52"/>
      <c r="AC4" s="52"/>
      <c r="AD4" s="56"/>
      <c r="AE4" s="57"/>
      <c r="AF4" s="50"/>
      <c r="AG4" s="54"/>
      <c r="AH4" s="52"/>
      <c r="AI4" s="53"/>
      <c r="AJ4" s="50"/>
      <c r="AK4" s="54"/>
      <c r="AL4" s="52"/>
      <c r="AM4" s="53"/>
      <c r="AN4" s="53"/>
      <c r="AO4" s="60"/>
      <c r="AP4" s="61"/>
      <c r="AQ4" s="62"/>
      <c r="AS4" s="63"/>
      <c r="AT4" s="64"/>
      <c r="AU4" s="65"/>
      <c r="AW4" s="63"/>
      <c r="AX4" s="64"/>
      <c r="AY4" s="66"/>
    </row>
    <row r="5" spans="1:54" s="68" customFormat="1" ht="15.75">
      <c r="A5" s="67">
        <v>8</v>
      </c>
      <c r="B5" s="44" t="s">
        <v>51</v>
      </c>
      <c r="C5" s="68" t="s">
        <v>52</v>
      </c>
      <c r="D5" s="69">
        <v>1264</v>
      </c>
      <c r="E5" s="70">
        <v>5493489</v>
      </c>
      <c r="F5" s="71"/>
      <c r="G5" s="70">
        <v>126.1</v>
      </c>
      <c r="H5" s="72">
        <v>1</v>
      </c>
      <c r="I5" s="73">
        <v>1</v>
      </c>
      <c r="J5" s="74">
        <v>6510</v>
      </c>
      <c r="K5" s="75">
        <f>J5*$H5</f>
        <v>6510</v>
      </c>
      <c r="L5" s="76">
        <f>J5/$G5</f>
        <v>51.62569389373513</v>
      </c>
      <c r="M5" s="77"/>
      <c r="N5" s="74">
        <v>1964</v>
      </c>
      <c r="O5" s="58">
        <f>N5*$I5</f>
        <v>1964</v>
      </c>
      <c r="P5" s="76"/>
      <c r="Q5" s="78"/>
      <c r="R5" s="79">
        <v>1</v>
      </c>
      <c r="S5" s="80">
        <v>1</v>
      </c>
      <c r="T5">
        <v>7288</v>
      </c>
      <c r="U5" s="58">
        <f>T5*R5</f>
        <v>7288</v>
      </c>
      <c r="V5" s="76">
        <f>T5/$G5</f>
        <v>57.79540047581285</v>
      </c>
      <c r="W5" s="76"/>
      <c r="X5" s="81">
        <v>2048</v>
      </c>
      <c r="Y5" s="58">
        <f>X5*S5</f>
        <v>2048</v>
      </c>
      <c r="Z5" s="82">
        <f>X5/$G5</f>
        <v>16.241078509119745</v>
      </c>
      <c r="AA5" s="76"/>
      <c r="AB5" s="76"/>
      <c r="AC5" s="76"/>
      <c r="AD5" s="79">
        <v>1</v>
      </c>
      <c r="AE5" s="80">
        <v>1</v>
      </c>
      <c r="AF5" s="74">
        <v>7286</v>
      </c>
      <c r="AG5" s="58">
        <f>AF5*AD5</f>
        <v>7286</v>
      </c>
      <c r="AH5" s="76">
        <f>AF5/$G5</f>
        <v>57.779540047581285</v>
      </c>
      <c r="AI5" s="77"/>
      <c r="AJ5" s="74">
        <v>2313</v>
      </c>
      <c r="AK5" s="58">
        <f>AJ5*$I5</f>
        <v>2313</v>
      </c>
      <c r="AL5" s="76">
        <f>AJ5/$G5</f>
        <v>18.342585249801747</v>
      </c>
      <c r="AM5" s="77"/>
      <c r="AN5" s="77">
        <f>AG5/AK5</f>
        <v>3.150021616947687</v>
      </c>
      <c r="AO5" s="83">
        <f>(AG5-K5)/K5</f>
        <v>0.11920122887864823</v>
      </c>
      <c r="AP5" s="84">
        <v>1</v>
      </c>
      <c r="AQ5" s="85">
        <v>1</v>
      </c>
      <c r="AR5" s="68">
        <v>7286</v>
      </c>
      <c r="AS5" s="86">
        <f>AR5*$H5</f>
        <v>7286</v>
      </c>
      <c r="AT5" s="87">
        <f>AR5/$G5</f>
        <v>57.779540047581285</v>
      </c>
      <c r="AU5" s="88"/>
      <c r="AV5" s="68">
        <v>2363</v>
      </c>
      <c r="AW5" s="86">
        <f>AV5*$AQ5</f>
        <v>2363</v>
      </c>
      <c r="AX5" s="87">
        <f>AV5/$G5</f>
        <v>18.739095955590802</v>
      </c>
      <c r="AY5" s="89"/>
      <c r="AZ5"/>
      <c r="BA5"/>
      <c r="BB5"/>
    </row>
    <row r="6" spans="1:54" s="68" customFormat="1" ht="15.75">
      <c r="A6" s="43"/>
      <c r="C6" s="68" t="s">
        <v>52</v>
      </c>
      <c r="D6" s="69">
        <v>1265</v>
      </c>
      <c r="E6" s="70">
        <v>1739688</v>
      </c>
      <c r="F6" s="71"/>
      <c r="G6" s="70">
        <v>39.9</v>
      </c>
      <c r="H6" s="72">
        <v>1</v>
      </c>
      <c r="I6" s="73">
        <v>1</v>
      </c>
      <c r="J6" s="74">
        <v>9970</v>
      </c>
      <c r="K6" s="75">
        <f>J6*$H6</f>
        <v>9970</v>
      </c>
      <c r="L6" s="76">
        <f>J6/$G6</f>
        <v>249.87468671679198</v>
      </c>
      <c r="M6" s="77"/>
      <c r="N6" s="74">
        <v>2287</v>
      </c>
      <c r="O6" s="58">
        <f>N6*$I6</f>
        <v>2287</v>
      </c>
      <c r="P6" s="76"/>
      <c r="Q6" s="78"/>
      <c r="R6" s="79">
        <v>1</v>
      </c>
      <c r="S6" s="80">
        <v>1</v>
      </c>
      <c r="T6">
        <v>10634</v>
      </c>
      <c r="U6" s="58">
        <f>T6*R6</f>
        <v>10634</v>
      </c>
      <c r="V6" s="76">
        <f>T6/$G6</f>
        <v>266.51629072681703</v>
      </c>
      <c r="W6" s="76"/>
      <c r="X6" s="81">
        <v>2658</v>
      </c>
      <c r="Y6" s="58">
        <f>X6*S6</f>
        <v>2658</v>
      </c>
      <c r="Z6" s="82">
        <f>X6/$G6</f>
        <v>66.61654135338347</v>
      </c>
      <c r="AA6" s="76"/>
      <c r="AB6" s="76"/>
      <c r="AC6" s="76"/>
      <c r="AD6" s="79">
        <v>1</v>
      </c>
      <c r="AE6" s="80">
        <v>1</v>
      </c>
      <c r="AF6" s="74">
        <v>13849</v>
      </c>
      <c r="AG6" s="58">
        <f>AF6*AD6</f>
        <v>13849</v>
      </c>
      <c r="AH6" s="76">
        <f>AF6/$G6</f>
        <v>347.09273182957395</v>
      </c>
      <c r="AI6" s="77"/>
      <c r="AJ6" s="74">
        <v>3447</v>
      </c>
      <c r="AK6" s="58">
        <f>AJ6*$I6</f>
        <v>3447</v>
      </c>
      <c r="AL6" s="76">
        <f>AJ6/$G6</f>
        <v>86.39097744360903</v>
      </c>
      <c r="AM6" s="77"/>
      <c r="AN6" s="77">
        <f>AG6/AK6</f>
        <v>4.017696547722657</v>
      </c>
      <c r="AO6" s="83">
        <f>(AG6-K6)/K6</f>
        <v>0.38906720160481445</v>
      </c>
      <c r="AP6" s="84">
        <v>1</v>
      </c>
      <c r="AQ6" s="85">
        <v>1</v>
      </c>
      <c r="AR6" s="68">
        <v>13849</v>
      </c>
      <c r="AS6" s="86">
        <f>AR6*$H6</f>
        <v>13849</v>
      </c>
      <c r="AT6" s="87">
        <f>AR6/$G6</f>
        <v>347.09273182957395</v>
      </c>
      <c r="AU6" s="88"/>
      <c r="AV6" s="68">
        <v>3499</v>
      </c>
      <c r="AW6" s="86">
        <f>AV6*$AQ6</f>
        <v>3499</v>
      </c>
      <c r="AX6" s="87">
        <f>AV6/$G6</f>
        <v>87.69423558897243</v>
      </c>
      <c r="AY6" s="89"/>
      <c r="AZ6"/>
      <c r="BA6"/>
      <c r="BB6"/>
    </row>
    <row r="7" spans="1:54" s="68" customFormat="1" ht="15.75">
      <c r="A7" s="43"/>
      <c r="D7" s="69"/>
      <c r="E7" s="70"/>
      <c r="F7" s="71"/>
      <c r="G7" s="70"/>
      <c r="H7" s="90"/>
      <c r="I7" s="91"/>
      <c r="J7" s="74"/>
      <c r="K7" s="75"/>
      <c r="L7" s="76"/>
      <c r="M7" s="77"/>
      <c r="N7" s="74"/>
      <c r="O7" s="58"/>
      <c r="P7" s="76"/>
      <c r="Q7" s="78"/>
      <c r="R7" s="92"/>
      <c r="S7" s="93"/>
      <c r="T7" s="74"/>
      <c r="U7" s="76"/>
      <c r="V7" s="76"/>
      <c r="W7" s="76"/>
      <c r="X7" s="94"/>
      <c r="Y7" s="76"/>
      <c r="Z7" s="76"/>
      <c r="AA7" s="76"/>
      <c r="AB7" s="76"/>
      <c r="AC7" s="76"/>
      <c r="AD7" s="92"/>
      <c r="AE7" s="93"/>
      <c r="AF7" s="74"/>
      <c r="AG7" s="58"/>
      <c r="AH7" s="76"/>
      <c r="AI7" s="77"/>
      <c r="AJ7" s="74"/>
      <c r="AK7" s="58"/>
      <c r="AL7" s="76"/>
      <c r="AM7" s="77"/>
      <c r="AN7" s="77"/>
      <c r="AO7" s="83"/>
      <c r="AP7" s="95"/>
      <c r="AQ7" s="96"/>
      <c r="AS7" s="86"/>
      <c r="AT7" s="87"/>
      <c r="AU7" s="88"/>
      <c r="AW7" s="86"/>
      <c r="AX7" s="87"/>
      <c r="AY7" s="89"/>
      <c r="AZ7"/>
      <c r="BA7"/>
      <c r="BB7"/>
    </row>
    <row r="8" spans="1:51" s="98" customFormat="1" ht="15.75">
      <c r="A8" s="97"/>
      <c r="B8" s="98" t="s">
        <v>53</v>
      </c>
      <c r="D8" s="99"/>
      <c r="F8" s="100">
        <f>G8/640</f>
        <v>0.259375</v>
      </c>
      <c r="G8" s="98">
        <f>SUM(G5:G6)</f>
        <v>166</v>
      </c>
      <c r="H8" s="101">
        <v>1</v>
      </c>
      <c r="I8" s="102">
        <v>1</v>
      </c>
      <c r="J8" s="103">
        <f>SUM(J5:J7)</f>
        <v>16480</v>
      </c>
      <c r="K8" s="104">
        <f>SUM(K5:K6)</f>
        <v>16480</v>
      </c>
      <c r="L8" s="105">
        <f>J8/$G8</f>
        <v>99.27710843373494</v>
      </c>
      <c r="M8" s="106">
        <f>K8/$G10</f>
        <v>66.45161290322581</v>
      </c>
      <c r="N8" s="103">
        <f>SUM(N5:N7)</f>
        <v>4251</v>
      </c>
      <c r="O8" s="104">
        <f>SUM(O5:O6)</f>
        <v>4251</v>
      </c>
      <c r="P8" s="105">
        <f>N8/$G8</f>
        <v>25.60843373493976</v>
      </c>
      <c r="Q8" s="107">
        <f>O8/G10</f>
        <v>17.141129032258064</v>
      </c>
      <c r="R8" s="108"/>
      <c r="S8" s="109"/>
      <c r="T8" s="110">
        <f>SUM(T5:T7)</f>
        <v>17922</v>
      </c>
      <c r="U8" s="111">
        <f>SUM(U5:U7)</f>
        <v>17922</v>
      </c>
      <c r="V8" s="105">
        <f>T8/G8</f>
        <v>107.96385542168674</v>
      </c>
      <c r="W8" s="106">
        <f>U8/$G10</f>
        <v>72.26612903225806</v>
      </c>
      <c r="X8" s="110">
        <f>SUM(X5:X7)</f>
        <v>4706</v>
      </c>
      <c r="Y8" s="110">
        <f>SUM(Y5:Y7)</f>
        <v>4706</v>
      </c>
      <c r="Z8" s="105">
        <f>X8/G8</f>
        <v>28.349397590361445</v>
      </c>
      <c r="AA8" s="106">
        <f>Y8/G10</f>
        <v>18.975806451612904</v>
      </c>
      <c r="AB8" s="105"/>
      <c r="AC8" s="105"/>
      <c r="AD8" s="108"/>
      <c r="AE8" s="109"/>
      <c r="AF8" s="103">
        <f>SUM(AF5:AF7)</f>
        <v>21135</v>
      </c>
      <c r="AG8" s="104">
        <f>SUM(AG5:AG6)</f>
        <v>21135</v>
      </c>
      <c r="AH8" s="105">
        <f>AF8/$G8</f>
        <v>127.31927710843374</v>
      </c>
      <c r="AI8" s="106">
        <f>AG8/$G10</f>
        <v>85.22177419354838</v>
      </c>
      <c r="AJ8" s="103">
        <f>SUM(AJ5:AJ7)</f>
        <v>5760</v>
      </c>
      <c r="AK8" s="104">
        <f>SUM(AK5:AK6)</f>
        <v>5760</v>
      </c>
      <c r="AL8" s="105">
        <f>AJ8/$G8</f>
        <v>34.69879518072289</v>
      </c>
      <c r="AM8" s="106">
        <f>AK8/$G10</f>
        <v>23.225806451612904</v>
      </c>
      <c r="AN8" s="106">
        <f>AG8/AK8</f>
        <v>3.6692708333333335</v>
      </c>
      <c r="AO8" s="112">
        <f>(AG8-K8)/K8</f>
        <v>0.2824635922330097</v>
      </c>
      <c r="AP8" s="113"/>
      <c r="AQ8" s="114"/>
      <c r="AR8" s="98">
        <f>SUM(AR5:AR7)</f>
        <v>21135</v>
      </c>
      <c r="AS8" s="104">
        <f>SUM(AS5:AS6)</f>
        <v>21135</v>
      </c>
      <c r="AT8" s="100">
        <f>AR8/$G8</f>
        <v>127.31927710843374</v>
      </c>
      <c r="AU8" s="115">
        <f>AS8/$G10</f>
        <v>85.22177419354838</v>
      </c>
      <c r="AV8" s="98">
        <f>SUM(AV5:AV7)</f>
        <v>5862</v>
      </c>
      <c r="AW8" s="104">
        <f>SUM(AW5:AW6)</f>
        <v>5862</v>
      </c>
      <c r="AX8" s="100">
        <f>AV8/$G8</f>
        <v>35.31325301204819</v>
      </c>
      <c r="AY8" s="116">
        <f>AW8/$G10</f>
        <v>23.637096774193548</v>
      </c>
    </row>
    <row r="9" spans="1:54" s="68" customFormat="1" ht="15.75">
      <c r="A9" s="43"/>
      <c r="D9" s="69"/>
      <c r="E9" s="70"/>
      <c r="F9" s="71"/>
      <c r="G9" s="70"/>
      <c r="H9" s="90"/>
      <c r="I9" s="91"/>
      <c r="J9" s="74"/>
      <c r="K9" s="75"/>
      <c r="L9" s="76"/>
      <c r="M9" s="77"/>
      <c r="N9" s="74"/>
      <c r="O9" s="58"/>
      <c r="P9" s="76"/>
      <c r="Q9" s="78"/>
      <c r="R9" s="92"/>
      <c r="S9" s="93"/>
      <c r="T9" s="74"/>
      <c r="U9" s="76"/>
      <c r="V9" s="76"/>
      <c r="W9" s="76"/>
      <c r="X9" s="94"/>
      <c r="Y9" s="76"/>
      <c r="Z9" s="76"/>
      <c r="AA9" s="76"/>
      <c r="AB9" s="76"/>
      <c r="AC9" s="76"/>
      <c r="AD9" s="92"/>
      <c r="AE9" s="93"/>
      <c r="AF9" s="74"/>
      <c r="AG9" s="58"/>
      <c r="AH9" s="76"/>
      <c r="AI9" s="77"/>
      <c r="AJ9" s="74"/>
      <c r="AK9" s="58"/>
      <c r="AL9" s="76"/>
      <c r="AM9" s="77"/>
      <c r="AN9" s="77"/>
      <c r="AO9" s="83"/>
      <c r="AP9" s="95"/>
      <c r="AQ9" s="96"/>
      <c r="AS9" s="86"/>
      <c r="AT9" s="87"/>
      <c r="AU9" s="77"/>
      <c r="AW9" s="86"/>
      <c r="AX9" s="87"/>
      <c r="AY9" s="89"/>
      <c r="AZ9"/>
      <c r="BA9"/>
      <c r="BB9"/>
    </row>
    <row r="10" spans="1:51" s="46" customFormat="1" ht="15.75">
      <c r="A10" s="43"/>
      <c r="B10" s="46" t="s">
        <v>54</v>
      </c>
      <c r="D10" s="45"/>
      <c r="F10" s="47">
        <v>0.4</v>
      </c>
      <c r="G10" s="46">
        <v>248</v>
      </c>
      <c r="H10" s="48"/>
      <c r="I10" s="49"/>
      <c r="J10" s="117"/>
      <c r="K10" s="117">
        <v>20958</v>
      </c>
      <c r="M10" s="118">
        <v>84.5</v>
      </c>
      <c r="O10" s="117">
        <v>6577</v>
      </c>
      <c r="P10" s="47"/>
      <c r="Q10" s="119">
        <v>26.5</v>
      </c>
      <c r="R10" s="120"/>
      <c r="S10" s="121"/>
      <c r="T10" s="117"/>
      <c r="U10" s="118"/>
      <c r="V10" s="118"/>
      <c r="W10" s="118"/>
      <c r="X10" s="122"/>
      <c r="Y10" s="118"/>
      <c r="Z10" s="118"/>
      <c r="AA10" s="118"/>
      <c r="AB10" s="118"/>
      <c r="AC10" s="118"/>
      <c r="AD10" s="120"/>
      <c r="AE10" s="121"/>
      <c r="AF10" s="117"/>
      <c r="AG10" s="117">
        <v>34873</v>
      </c>
      <c r="AH10" s="47"/>
      <c r="AI10" s="118">
        <v>140.6</v>
      </c>
      <c r="AK10" s="117">
        <v>8805</v>
      </c>
      <c r="AL10" s="47"/>
      <c r="AM10" s="118">
        <v>35.5</v>
      </c>
      <c r="AN10" s="118">
        <v>4</v>
      </c>
      <c r="AO10" s="123">
        <v>0.664</v>
      </c>
      <c r="AP10" s="124"/>
      <c r="AQ10" s="48"/>
      <c r="AT10" s="47"/>
      <c r="AU10" s="47"/>
      <c r="AX10" s="47"/>
      <c r="AY10" s="125"/>
    </row>
    <row r="11" spans="1:51" s="44" customFormat="1" ht="15" customHeight="1">
      <c r="A11" s="43"/>
      <c r="D11" s="45"/>
      <c r="E11" s="46"/>
      <c r="F11" s="47"/>
      <c r="G11" s="46"/>
      <c r="H11" s="48"/>
      <c r="I11" s="49"/>
      <c r="J11" s="50"/>
      <c r="K11" s="51"/>
      <c r="L11" s="52"/>
      <c r="M11" s="53"/>
      <c r="N11" s="50"/>
      <c r="O11" s="54"/>
      <c r="P11" s="52"/>
      <c r="Q11" s="55"/>
      <c r="R11" s="56"/>
      <c r="S11" s="57"/>
      <c r="T11" s="50"/>
      <c r="U11" s="52"/>
      <c r="V11" s="52"/>
      <c r="W11" s="52"/>
      <c r="X11" s="59"/>
      <c r="Y11" s="52"/>
      <c r="Z11" s="52"/>
      <c r="AA11" s="52"/>
      <c r="AB11" s="52"/>
      <c r="AC11" s="52"/>
      <c r="AD11" s="56"/>
      <c r="AE11" s="57"/>
      <c r="AF11" s="50"/>
      <c r="AG11" s="54"/>
      <c r="AH11" s="52"/>
      <c r="AI11" s="53"/>
      <c r="AJ11" s="50"/>
      <c r="AK11" s="54"/>
      <c r="AL11" s="52"/>
      <c r="AM11" s="53"/>
      <c r="AN11" s="53"/>
      <c r="AO11" s="60"/>
      <c r="AP11" s="61"/>
      <c r="AQ11" s="62"/>
      <c r="AS11" s="63"/>
      <c r="AT11" s="64"/>
      <c r="AU11" s="65"/>
      <c r="AW11" s="63"/>
      <c r="AX11" s="64"/>
      <c r="AY11" s="66"/>
    </row>
    <row r="12" spans="1:51" s="44" customFormat="1" ht="15" customHeight="1" thickBot="1">
      <c r="A12" s="43"/>
      <c r="D12" s="45"/>
      <c r="E12" s="46"/>
      <c r="F12" s="47"/>
      <c r="G12" s="46"/>
      <c r="H12" s="48"/>
      <c r="I12" s="49"/>
      <c r="J12" s="50"/>
      <c r="K12" s="51"/>
      <c r="L12" s="52"/>
      <c r="M12" s="53"/>
      <c r="N12" s="50"/>
      <c r="O12" s="54"/>
      <c r="P12" s="52"/>
      <c r="Q12" s="55"/>
      <c r="R12" s="56"/>
      <c r="S12" s="57"/>
      <c r="T12" s="50"/>
      <c r="U12" s="52"/>
      <c r="V12" s="52"/>
      <c r="W12" s="52"/>
      <c r="X12" s="59"/>
      <c r="Y12" s="52"/>
      <c r="Z12" s="52"/>
      <c r="AA12" s="52"/>
      <c r="AB12" s="52"/>
      <c r="AC12" s="52"/>
      <c r="AD12" s="56"/>
      <c r="AE12" s="57"/>
      <c r="AF12" s="50"/>
      <c r="AG12" s="54"/>
      <c r="AH12" s="52"/>
      <c r="AI12" s="53"/>
      <c r="AJ12" s="50"/>
      <c r="AK12" s="54"/>
      <c r="AL12" s="52"/>
      <c r="AM12" s="53"/>
      <c r="AN12" s="53"/>
      <c r="AO12" s="60"/>
      <c r="AP12" s="61"/>
      <c r="AQ12" s="62"/>
      <c r="AS12" s="63"/>
      <c r="AT12" s="64"/>
      <c r="AU12" s="65"/>
      <c r="AW12" s="63"/>
      <c r="AX12" s="64"/>
      <c r="AY12" s="66"/>
    </row>
    <row r="13" spans="1:51" s="25" customFormat="1" ht="15" customHeight="1" thickTop="1">
      <c r="A13" s="24"/>
      <c r="D13" s="26"/>
      <c r="E13" s="27"/>
      <c r="F13" s="28"/>
      <c r="G13" s="27"/>
      <c r="H13" s="29"/>
      <c r="I13" s="29"/>
      <c r="K13" s="30"/>
      <c r="L13" s="31"/>
      <c r="M13" s="32"/>
      <c r="O13" s="33"/>
      <c r="P13" s="31"/>
      <c r="Q13" s="34"/>
      <c r="R13" s="35"/>
      <c r="S13" s="36"/>
      <c r="U13" s="31"/>
      <c r="V13" s="31"/>
      <c r="W13" s="31"/>
      <c r="X13" s="37"/>
      <c r="Y13" s="31"/>
      <c r="Z13" s="31"/>
      <c r="AA13" s="31"/>
      <c r="AB13" s="31"/>
      <c r="AC13" s="31"/>
      <c r="AD13" s="35"/>
      <c r="AE13" s="36"/>
      <c r="AG13" s="33"/>
      <c r="AH13" s="31"/>
      <c r="AI13" s="32"/>
      <c r="AK13" s="33"/>
      <c r="AL13" s="31"/>
      <c r="AM13" s="32"/>
      <c r="AN13" s="32"/>
      <c r="AO13" s="38"/>
      <c r="AP13" s="39"/>
      <c r="AQ13" s="40"/>
      <c r="AS13" s="41"/>
      <c r="AT13" s="31"/>
      <c r="AU13" s="32"/>
      <c r="AW13" s="41"/>
      <c r="AX13" s="31"/>
      <c r="AY13" s="42"/>
    </row>
    <row r="14" spans="1:51" s="44" customFormat="1" ht="15" customHeight="1">
      <c r="A14" s="43"/>
      <c r="D14" s="45"/>
      <c r="E14" s="46"/>
      <c r="F14" s="47"/>
      <c r="G14" s="46"/>
      <c r="H14" s="48"/>
      <c r="I14" s="49"/>
      <c r="J14" s="50"/>
      <c r="K14" s="51"/>
      <c r="L14" s="52"/>
      <c r="M14" s="53"/>
      <c r="N14" s="50"/>
      <c r="O14" s="54"/>
      <c r="P14" s="52"/>
      <c r="Q14" s="55"/>
      <c r="R14" s="56"/>
      <c r="S14" s="57"/>
      <c r="T14" s="50"/>
      <c r="U14" s="52"/>
      <c r="V14" s="52"/>
      <c r="W14" s="52"/>
      <c r="X14" s="59"/>
      <c r="Y14" s="52"/>
      <c r="Z14" s="52"/>
      <c r="AA14" s="52"/>
      <c r="AB14" s="52"/>
      <c r="AC14" s="52"/>
      <c r="AD14" s="56"/>
      <c r="AE14" s="57"/>
      <c r="AF14" s="50"/>
      <c r="AG14" s="54"/>
      <c r="AH14" s="52"/>
      <c r="AI14" s="53"/>
      <c r="AJ14" s="50"/>
      <c r="AK14" s="54"/>
      <c r="AL14" s="52"/>
      <c r="AM14" s="53"/>
      <c r="AN14" s="53"/>
      <c r="AO14" s="60"/>
      <c r="AP14" s="61"/>
      <c r="AQ14" s="62"/>
      <c r="AS14" s="63"/>
      <c r="AT14" s="64"/>
      <c r="AU14" s="65"/>
      <c r="AW14" s="63"/>
      <c r="AX14" s="64"/>
      <c r="AY14" s="66"/>
    </row>
    <row r="15" spans="1:61" s="68" customFormat="1" ht="15.75">
      <c r="A15" s="126">
        <v>9</v>
      </c>
      <c r="B15" s="44" t="s">
        <v>55</v>
      </c>
      <c r="C15" s="68" t="s">
        <v>52</v>
      </c>
      <c r="D15" s="69">
        <v>1255</v>
      </c>
      <c r="E15" s="70">
        <v>5263522</v>
      </c>
      <c r="F15" s="71"/>
      <c r="G15" s="70">
        <v>120.8</v>
      </c>
      <c r="H15" s="127">
        <v>0</v>
      </c>
      <c r="I15" s="128">
        <v>0</v>
      </c>
      <c r="J15" s="74">
        <v>110</v>
      </c>
      <c r="K15" s="75">
        <f aca="true" t="shared" si="0" ref="K15:K21">J15*$H15</f>
        <v>0</v>
      </c>
      <c r="L15" s="76">
        <f aca="true" t="shared" si="1" ref="L15:L21">J15/$G15</f>
        <v>0.9105960264900662</v>
      </c>
      <c r="M15" s="77"/>
      <c r="N15" s="74">
        <v>580</v>
      </c>
      <c r="O15" s="58">
        <f aca="true" t="shared" si="2" ref="O15:O21">N15*$I15</f>
        <v>0</v>
      </c>
      <c r="P15" s="76"/>
      <c r="Q15" s="78"/>
      <c r="R15" s="129">
        <v>0</v>
      </c>
      <c r="S15" s="128">
        <v>0</v>
      </c>
      <c r="T15">
        <v>112</v>
      </c>
      <c r="U15" s="58">
        <f aca="true" t="shared" si="3" ref="U15:U21">T15*R15</f>
        <v>0</v>
      </c>
      <c r="V15" s="76">
        <f aca="true" t="shared" si="4" ref="V15:V21">T15/$G15</f>
        <v>0.9271523178807948</v>
      </c>
      <c r="W15" s="76"/>
      <c r="X15" s="81">
        <v>582</v>
      </c>
      <c r="Y15" s="58">
        <f aca="true" t="shared" si="5" ref="Y15:Y21">X15*S15</f>
        <v>0</v>
      </c>
      <c r="Z15" s="82">
        <f aca="true" t="shared" si="6" ref="Z15:Z21">X15/$G15</f>
        <v>4.817880794701987</v>
      </c>
      <c r="AA15" s="76"/>
      <c r="AB15" s="76"/>
      <c r="AC15" s="76"/>
      <c r="AD15" s="129">
        <v>0</v>
      </c>
      <c r="AE15" s="128">
        <v>0</v>
      </c>
      <c r="AF15" s="74">
        <v>112</v>
      </c>
      <c r="AG15" s="58">
        <f aca="true" t="shared" si="7" ref="AG15:AG21">AF15*AD15</f>
        <v>0</v>
      </c>
      <c r="AH15" s="76">
        <f aca="true" t="shared" si="8" ref="AH15:AH21">AF15/$G15</f>
        <v>0.9271523178807948</v>
      </c>
      <c r="AI15" s="77"/>
      <c r="AJ15" s="74">
        <v>600</v>
      </c>
      <c r="AK15" s="58">
        <f aca="true" t="shared" si="9" ref="AK15:AK21">AJ15*$I15</f>
        <v>0</v>
      </c>
      <c r="AL15" s="76">
        <f aca="true" t="shared" si="10" ref="AL15:AL21">AJ15/$G15</f>
        <v>4.966887417218543</v>
      </c>
      <c r="AM15" s="77"/>
      <c r="AN15" s="77" t="e">
        <f aca="true" t="shared" si="11" ref="AN15:AN21">AG15/AK15</f>
        <v>#DIV/0!</v>
      </c>
      <c r="AO15" s="83" t="e">
        <f aca="true" t="shared" si="12" ref="AO15:AO21">(AG15-K15)/K15</f>
        <v>#DIV/0!</v>
      </c>
      <c r="AP15" s="129">
        <v>0</v>
      </c>
      <c r="AQ15" s="128">
        <v>0</v>
      </c>
      <c r="AR15" s="68">
        <v>112</v>
      </c>
      <c r="AS15" s="86">
        <f aca="true" t="shared" si="13" ref="AS15:AS21">AR15*$H15</f>
        <v>0</v>
      </c>
      <c r="AT15" s="87">
        <f aca="true" t="shared" si="14" ref="AT15:AT21">AR15/$G15</f>
        <v>0.9271523178807948</v>
      </c>
      <c r="AU15" s="88"/>
      <c r="AV15" s="68">
        <v>609</v>
      </c>
      <c r="AW15" s="86">
        <f aca="true" t="shared" si="15" ref="AW15:AW21">AV15*$AQ15</f>
        <v>0</v>
      </c>
      <c r="AX15" s="87">
        <f aca="true" t="shared" si="16" ref="AX15:AX21">AV15/$G15</f>
        <v>5.041390728476821</v>
      </c>
      <c r="AY15" s="89"/>
      <c r="AZ15"/>
      <c r="BA15"/>
      <c r="BB15"/>
      <c r="BI15" s="68" t="s">
        <v>55</v>
      </c>
    </row>
    <row r="16" spans="1:61" s="68" customFormat="1" ht="15.75">
      <c r="A16" s="43"/>
      <c r="C16" s="68" t="s">
        <v>52</v>
      </c>
      <c r="D16" s="69">
        <v>1256</v>
      </c>
      <c r="E16" s="70">
        <v>2124679</v>
      </c>
      <c r="F16" s="71"/>
      <c r="G16" s="70">
        <v>48.8</v>
      </c>
      <c r="H16" s="72">
        <v>1</v>
      </c>
      <c r="I16" s="73">
        <v>1</v>
      </c>
      <c r="J16" s="74">
        <v>2060</v>
      </c>
      <c r="K16" s="75">
        <f t="shared" si="0"/>
        <v>2060</v>
      </c>
      <c r="L16" s="76">
        <f t="shared" si="1"/>
        <v>42.21311475409836</v>
      </c>
      <c r="M16" s="77"/>
      <c r="N16" s="74">
        <v>127</v>
      </c>
      <c r="O16" s="58">
        <f t="shared" si="2"/>
        <v>127</v>
      </c>
      <c r="P16" s="76"/>
      <c r="Q16" s="78"/>
      <c r="R16" s="79">
        <v>1</v>
      </c>
      <c r="S16" s="80">
        <v>1</v>
      </c>
      <c r="T16">
        <v>2910</v>
      </c>
      <c r="U16" s="58">
        <f t="shared" si="3"/>
        <v>2910</v>
      </c>
      <c r="V16" s="76">
        <f t="shared" si="4"/>
        <v>59.63114754098361</v>
      </c>
      <c r="W16" s="76"/>
      <c r="X16" s="81">
        <v>409</v>
      </c>
      <c r="Y16" s="58">
        <f t="shared" si="5"/>
        <v>409</v>
      </c>
      <c r="Z16" s="82">
        <f t="shared" si="6"/>
        <v>8.381147540983607</v>
      </c>
      <c r="AA16" s="76"/>
      <c r="AB16" s="76"/>
      <c r="AC16" s="76"/>
      <c r="AD16" s="79">
        <v>1</v>
      </c>
      <c r="AE16" s="80">
        <v>1</v>
      </c>
      <c r="AF16" s="74">
        <v>3223</v>
      </c>
      <c r="AG16" s="58">
        <f t="shared" si="7"/>
        <v>3223</v>
      </c>
      <c r="AH16" s="76">
        <f t="shared" si="8"/>
        <v>66.04508196721312</v>
      </c>
      <c r="AI16" s="77"/>
      <c r="AJ16" s="74">
        <v>1161</v>
      </c>
      <c r="AK16" s="58">
        <f t="shared" si="9"/>
        <v>1161</v>
      </c>
      <c r="AL16" s="76">
        <f t="shared" si="10"/>
        <v>23.79098360655738</v>
      </c>
      <c r="AM16" s="77"/>
      <c r="AN16" s="77">
        <f t="shared" si="11"/>
        <v>2.776055124892334</v>
      </c>
      <c r="AO16" s="83">
        <f t="shared" si="12"/>
        <v>0.5645631067961165</v>
      </c>
      <c r="AP16" s="84">
        <v>1</v>
      </c>
      <c r="AQ16" s="85">
        <v>1</v>
      </c>
      <c r="AR16" s="68">
        <v>3223</v>
      </c>
      <c r="AS16" s="86">
        <f t="shared" si="13"/>
        <v>3223</v>
      </c>
      <c r="AT16" s="87">
        <f t="shared" si="14"/>
        <v>66.04508196721312</v>
      </c>
      <c r="AU16" s="88"/>
      <c r="AV16" s="68">
        <v>1178</v>
      </c>
      <c r="AW16" s="86">
        <f t="shared" si="15"/>
        <v>1178</v>
      </c>
      <c r="AX16" s="87">
        <f t="shared" si="16"/>
        <v>24.139344262295083</v>
      </c>
      <c r="AY16" s="89"/>
      <c r="AZ16"/>
      <c r="BA16"/>
      <c r="BB16"/>
      <c r="BI16" s="68" t="s">
        <v>55</v>
      </c>
    </row>
    <row r="17" spans="1:61" s="68" customFormat="1" ht="15.75">
      <c r="A17" s="43"/>
      <c r="C17" s="68" t="s">
        <v>52</v>
      </c>
      <c r="D17" s="69">
        <v>1257</v>
      </c>
      <c r="E17" s="70">
        <v>2164004</v>
      </c>
      <c r="F17" s="71"/>
      <c r="G17" s="70">
        <v>49.7</v>
      </c>
      <c r="H17" s="72">
        <v>1</v>
      </c>
      <c r="I17" s="73">
        <v>1</v>
      </c>
      <c r="J17" s="74">
        <v>2120</v>
      </c>
      <c r="K17" s="75">
        <f t="shared" si="0"/>
        <v>2120</v>
      </c>
      <c r="L17" s="76">
        <f t="shared" si="1"/>
        <v>42.65593561368209</v>
      </c>
      <c r="M17" s="77"/>
      <c r="N17" s="74">
        <v>77</v>
      </c>
      <c r="O17" s="58">
        <f t="shared" si="2"/>
        <v>77</v>
      </c>
      <c r="P17" s="76"/>
      <c r="Q17" s="78"/>
      <c r="R17" s="79">
        <v>1</v>
      </c>
      <c r="S17" s="80">
        <v>1</v>
      </c>
      <c r="T17">
        <v>2737</v>
      </c>
      <c r="U17" s="58">
        <f t="shared" si="3"/>
        <v>2737</v>
      </c>
      <c r="V17" s="76">
        <f t="shared" si="4"/>
        <v>55.070422535211264</v>
      </c>
      <c r="W17" s="76"/>
      <c r="X17" s="81">
        <v>695</v>
      </c>
      <c r="Y17" s="58">
        <f t="shared" si="5"/>
        <v>695</v>
      </c>
      <c r="Z17" s="82">
        <f t="shared" si="6"/>
        <v>13.983903420523138</v>
      </c>
      <c r="AA17" s="76"/>
      <c r="AB17" s="76"/>
      <c r="AC17" s="76"/>
      <c r="AD17" s="79">
        <v>1</v>
      </c>
      <c r="AE17" s="80">
        <v>1</v>
      </c>
      <c r="AF17" s="74">
        <v>3403</v>
      </c>
      <c r="AG17" s="58">
        <f t="shared" si="7"/>
        <v>3403</v>
      </c>
      <c r="AH17" s="76">
        <f t="shared" si="8"/>
        <v>68.47082494969818</v>
      </c>
      <c r="AI17" s="77"/>
      <c r="AJ17" s="74">
        <v>1540</v>
      </c>
      <c r="AK17" s="58">
        <f t="shared" si="9"/>
        <v>1540</v>
      </c>
      <c r="AL17" s="76">
        <f t="shared" si="10"/>
        <v>30.985915492957744</v>
      </c>
      <c r="AM17" s="77"/>
      <c r="AN17" s="77">
        <f t="shared" si="11"/>
        <v>2.2097402597402596</v>
      </c>
      <c r="AO17" s="83">
        <f t="shared" si="12"/>
        <v>0.605188679245283</v>
      </c>
      <c r="AP17" s="84">
        <v>1</v>
      </c>
      <c r="AQ17" s="85">
        <v>1</v>
      </c>
      <c r="AR17" s="68">
        <v>3403</v>
      </c>
      <c r="AS17" s="86">
        <f t="shared" si="13"/>
        <v>3403</v>
      </c>
      <c r="AT17" s="87">
        <f t="shared" si="14"/>
        <v>68.47082494969818</v>
      </c>
      <c r="AU17" s="88"/>
      <c r="AV17" s="68">
        <v>1563</v>
      </c>
      <c r="AW17" s="86">
        <f t="shared" si="15"/>
        <v>1563</v>
      </c>
      <c r="AX17" s="87">
        <f t="shared" si="16"/>
        <v>31.448692152917502</v>
      </c>
      <c r="AY17" s="89"/>
      <c r="AZ17"/>
      <c r="BA17"/>
      <c r="BB17"/>
      <c r="BI17" s="68" t="s">
        <v>55</v>
      </c>
    </row>
    <row r="18" spans="1:78" s="141" customFormat="1" ht="15.75">
      <c r="A18" s="130"/>
      <c r="B18" s="70"/>
      <c r="C18" s="70" t="s">
        <v>52</v>
      </c>
      <c r="D18" s="69">
        <v>1260</v>
      </c>
      <c r="E18" s="70">
        <v>7091518</v>
      </c>
      <c r="F18" s="71"/>
      <c r="G18" s="70">
        <v>162.8</v>
      </c>
      <c r="H18" s="127">
        <v>0</v>
      </c>
      <c r="I18" s="128">
        <v>0</v>
      </c>
      <c r="J18" s="131">
        <v>910</v>
      </c>
      <c r="K18" s="75">
        <f t="shared" si="0"/>
        <v>0</v>
      </c>
      <c r="L18" s="132">
        <f t="shared" si="1"/>
        <v>5.589680589680589</v>
      </c>
      <c r="M18" s="133"/>
      <c r="N18" s="131">
        <v>712</v>
      </c>
      <c r="O18" s="75">
        <f t="shared" si="2"/>
        <v>0</v>
      </c>
      <c r="P18" s="132"/>
      <c r="Q18" s="134"/>
      <c r="R18" s="129">
        <v>0</v>
      </c>
      <c r="S18" s="128">
        <v>0</v>
      </c>
      <c r="T18" s="131">
        <v>848</v>
      </c>
      <c r="U18" s="58">
        <f t="shared" si="3"/>
        <v>0</v>
      </c>
      <c r="V18" s="76">
        <f t="shared" si="4"/>
        <v>5.208845208845209</v>
      </c>
      <c r="W18" s="132"/>
      <c r="X18" s="135">
        <v>889</v>
      </c>
      <c r="Y18" s="58">
        <f t="shared" si="5"/>
        <v>0</v>
      </c>
      <c r="Z18" s="82">
        <f t="shared" si="6"/>
        <v>5.46068796068796</v>
      </c>
      <c r="AA18" s="132"/>
      <c r="AB18" s="132"/>
      <c r="AC18" s="132"/>
      <c r="AD18" s="129">
        <v>0</v>
      </c>
      <c r="AE18" s="128">
        <v>0</v>
      </c>
      <c r="AF18" s="131">
        <v>2310</v>
      </c>
      <c r="AG18" s="75">
        <f t="shared" si="7"/>
        <v>0</v>
      </c>
      <c r="AH18" s="132">
        <f t="shared" si="8"/>
        <v>14.189189189189188</v>
      </c>
      <c r="AI18" s="133"/>
      <c r="AJ18" s="131">
        <v>1648</v>
      </c>
      <c r="AK18" s="75">
        <f t="shared" si="9"/>
        <v>0</v>
      </c>
      <c r="AL18" s="132">
        <f t="shared" si="10"/>
        <v>10.122850122850123</v>
      </c>
      <c r="AM18" s="133"/>
      <c r="AN18" s="133" t="e">
        <f t="shared" si="11"/>
        <v>#DIV/0!</v>
      </c>
      <c r="AO18" s="136" t="e">
        <f t="shared" si="12"/>
        <v>#DIV/0!</v>
      </c>
      <c r="AP18" s="129">
        <v>0</v>
      </c>
      <c r="AQ18" s="128">
        <v>0</v>
      </c>
      <c r="AR18" s="70">
        <v>2697</v>
      </c>
      <c r="AS18" s="137">
        <f t="shared" si="13"/>
        <v>0</v>
      </c>
      <c r="AT18" s="71">
        <f t="shared" si="14"/>
        <v>16.566339066339065</v>
      </c>
      <c r="AU18" s="138"/>
      <c r="AV18" s="70">
        <v>1830</v>
      </c>
      <c r="AW18" s="137">
        <f t="shared" si="15"/>
        <v>0</v>
      </c>
      <c r="AX18" s="71">
        <f t="shared" si="16"/>
        <v>11.24078624078624</v>
      </c>
      <c r="AY18" s="139"/>
      <c r="AZ18" s="140"/>
      <c r="BA18" s="140"/>
      <c r="BB18" s="140"/>
      <c r="BC18" s="70"/>
      <c r="BD18" s="70"/>
      <c r="BE18" s="70"/>
      <c r="BF18" s="70"/>
      <c r="BG18" s="70"/>
      <c r="BH18" s="70"/>
      <c r="BI18" s="70" t="s">
        <v>56</v>
      </c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</row>
    <row r="19" spans="1:61" s="70" customFormat="1" ht="15.75">
      <c r="A19" s="43"/>
      <c r="C19" s="70" t="s">
        <v>52</v>
      </c>
      <c r="D19" s="69">
        <v>1261</v>
      </c>
      <c r="E19" s="70">
        <v>1824666</v>
      </c>
      <c r="F19" s="71"/>
      <c r="G19" s="70">
        <v>41.9</v>
      </c>
      <c r="H19" s="127">
        <v>0</v>
      </c>
      <c r="I19" s="128">
        <v>0</v>
      </c>
      <c r="J19" s="131">
        <v>1120</v>
      </c>
      <c r="K19" s="75">
        <f t="shared" si="0"/>
        <v>0</v>
      </c>
      <c r="L19" s="132">
        <f t="shared" si="1"/>
        <v>26.730310262529834</v>
      </c>
      <c r="M19" s="133"/>
      <c r="N19" s="131">
        <v>464</v>
      </c>
      <c r="O19" s="75">
        <f t="shared" si="2"/>
        <v>0</v>
      </c>
      <c r="P19" s="132"/>
      <c r="Q19" s="134"/>
      <c r="R19" s="129">
        <v>0</v>
      </c>
      <c r="S19" s="128">
        <v>0</v>
      </c>
      <c r="T19" s="131">
        <v>2386</v>
      </c>
      <c r="U19" s="58">
        <f t="shared" si="3"/>
        <v>0</v>
      </c>
      <c r="V19" s="76">
        <f t="shared" si="4"/>
        <v>56.94510739856802</v>
      </c>
      <c r="W19" s="132"/>
      <c r="X19" s="135">
        <v>1433</v>
      </c>
      <c r="Y19" s="58">
        <f t="shared" si="5"/>
        <v>0</v>
      </c>
      <c r="Z19" s="82">
        <f t="shared" si="6"/>
        <v>34.20047732696897</v>
      </c>
      <c r="AA19" s="132"/>
      <c r="AB19" s="132"/>
      <c r="AC19" s="132"/>
      <c r="AD19" s="129">
        <v>0</v>
      </c>
      <c r="AE19" s="128">
        <v>0</v>
      </c>
      <c r="AF19" s="131">
        <v>3344</v>
      </c>
      <c r="AG19" s="75">
        <f t="shared" si="7"/>
        <v>0</v>
      </c>
      <c r="AH19" s="132">
        <f t="shared" si="8"/>
        <v>79.8090692124105</v>
      </c>
      <c r="AI19" s="133"/>
      <c r="AJ19" s="131">
        <v>3274</v>
      </c>
      <c r="AK19" s="75">
        <f t="shared" si="9"/>
        <v>0</v>
      </c>
      <c r="AL19" s="132">
        <f t="shared" si="10"/>
        <v>78.13842482100239</v>
      </c>
      <c r="AM19" s="133"/>
      <c r="AN19" s="133" t="e">
        <f t="shared" si="11"/>
        <v>#DIV/0!</v>
      </c>
      <c r="AO19" s="136" t="e">
        <f t="shared" si="12"/>
        <v>#DIV/0!</v>
      </c>
      <c r="AP19" s="129">
        <v>0</v>
      </c>
      <c r="AQ19" s="128">
        <v>0</v>
      </c>
      <c r="AR19" s="70">
        <v>3344</v>
      </c>
      <c r="AS19" s="137">
        <f t="shared" si="13"/>
        <v>0</v>
      </c>
      <c r="AT19" s="71">
        <f t="shared" si="14"/>
        <v>79.8090692124105</v>
      </c>
      <c r="AU19" s="138"/>
      <c r="AV19" s="70">
        <v>3343</v>
      </c>
      <c r="AW19" s="137">
        <f t="shared" si="15"/>
        <v>0</v>
      </c>
      <c r="AX19" s="71">
        <f t="shared" si="16"/>
        <v>79.78520286396181</v>
      </c>
      <c r="AY19" s="139"/>
      <c r="AZ19" s="140"/>
      <c r="BA19" s="140"/>
      <c r="BB19" s="140"/>
      <c r="BI19" s="70" t="s">
        <v>56</v>
      </c>
    </row>
    <row r="20" spans="1:54" s="70" customFormat="1" ht="15.75">
      <c r="A20" s="43"/>
      <c r="C20" s="70" t="s">
        <v>52</v>
      </c>
      <c r="D20" s="69">
        <v>1262</v>
      </c>
      <c r="E20" s="70">
        <v>2518696</v>
      </c>
      <c r="F20" s="71"/>
      <c r="G20" s="70">
        <v>57.8</v>
      </c>
      <c r="H20" s="127">
        <v>0</v>
      </c>
      <c r="I20" s="128">
        <v>0</v>
      </c>
      <c r="J20" s="131">
        <v>2410</v>
      </c>
      <c r="K20" s="75">
        <f t="shared" si="0"/>
        <v>0</v>
      </c>
      <c r="L20" s="132">
        <f t="shared" si="1"/>
        <v>41.69550173010381</v>
      </c>
      <c r="M20" s="133"/>
      <c r="N20" s="131">
        <v>65</v>
      </c>
      <c r="O20" s="75">
        <f t="shared" si="2"/>
        <v>0</v>
      </c>
      <c r="P20" s="132"/>
      <c r="Q20" s="134"/>
      <c r="R20" s="129">
        <v>0</v>
      </c>
      <c r="S20" s="128">
        <v>0</v>
      </c>
      <c r="T20" s="131">
        <v>4470</v>
      </c>
      <c r="U20" s="58">
        <f t="shared" si="3"/>
        <v>0</v>
      </c>
      <c r="V20" s="76">
        <f t="shared" si="4"/>
        <v>77.33564013840831</v>
      </c>
      <c r="W20" s="132"/>
      <c r="X20" s="135">
        <v>68</v>
      </c>
      <c r="Y20" s="58">
        <f t="shared" si="5"/>
        <v>0</v>
      </c>
      <c r="Z20" s="82">
        <f t="shared" si="6"/>
        <v>1.1764705882352942</v>
      </c>
      <c r="AA20" s="132"/>
      <c r="AB20" s="132"/>
      <c r="AC20" s="132"/>
      <c r="AD20" s="129">
        <v>0</v>
      </c>
      <c r="AE20" s="128">
        <v>0</v>
      </c>
      <c r="AF20" s="131">
        <v>6747</v>
      </c>
      <c r="AG20" s="75">
        <f t="shared" si="7"/>
        <v>0</v>
      </c>
      <c r="AH20" s="132">
        <f t="shared" si="8"/>
        <v>116.73010380622839</v>
      </c>
      <c r="AI20" s="133"/>
      <c r="AJ20" s="131">
        <v>128</v>
      </c>
      <c r="AK20" s="75">
        <f t="shared" si="9"/>
        <v>0</v>
      </c>
      <c r="AL20" s="132">
        <f t="shared" si="10"/>
        <v>2.2145328719723185</v>
      </c>
      <c r="AM20" s="133"/>
      <c r="AN20" s="133" t="e">
        <f t="shared" si="11"/>
        <v>#DIV/0!</v>
      </c>
      <c r="AO20" s="136" t="e">
        <f t="shared" si="12"/>
        <v>#DIV/0!</v>
      </c>
      <c r="AP20" s="129">
        <v>0</v>
      </c>
      <c r="AQ20" s="128">
        <v>0</v>
      </c>
      <c r="AR20" s="70">
        <v>6895</v>
      </c>
      <c r="AS20" s="137">
        <f t="shared" si="13"/>
        <v>0</v>
      </c>
      <c r="AT20" s="71">
        <f t="shared" si="14"/>
        <v>119.29065743944638</v>
      </c>
      <c r="AU20" s="138"/>
      <c r="AV20" s="70">
        <v>129</v>
      </c>
      <c r="AW20" s="137">
        <f t="shared" si="15"/>
        <v>0</v>
      </c>
      <c r="AX20" s="71">
        <f t="shared" si="16"/>
        <v>2.2318339100346023</v>
      </c>
      <c r="AY20" s="139"/>
      <c r="AZ20" s="140"/>
      <c r="BA20" s="140"/>
      <c r="BB20" s="140"/>
    </row>
    <row r="21" spans="1:61" s="70" customFormat="1" ht="15.75">
      <c r="A21" s="43"/>
      <c r="C21" s="70" t="s">
        <v>52</v>
      </c>
      <c r="D21" s="69">
        <v>1263</v>
      </c>
      <c r="E21" s="70">
        <v>3935608</v>
      </c>
      <c r="F21" s="71"/>
      <c r="G21" s="70">
        <v>90.3</v>
      </c>
      <c r="H21" s="127">
        <v>0</v>
      </c>
      <c r="I21" s="128">
        <v>0</v>
      </c>
      <c r="J21" s="131">
        <v>491</v>
      </c>
      <c r="K21" s="75">
        <f t="shared" si="0"/>
        <v>0</v>
      </c>
      <c r="L21" s="132">
        <f t="shared" si="1"/>
        <v>5.437430786267996</v>
      </c>
      <c r="M21" s="133"/>
      <c r="N21" s="131">
        <v>387</v>
      </c>
      <c r="O21" s="75">
        <f t="shared" si="2"/>
        <v>0</v>
      </c>
      <c r="P21" s="132"/>
      <c r="Q21" s="134"/>
      <c r="R21" s="129">
        <v>0</v>
      </c>
      <c r="S21" s="128">
        <v>0</v>
      </c>
      <c r="T21" s="131">
        <v>503</v>
      </c>
      <c r="U21" s="58">
        <f t="shared" si="3"/>
        <v>0</v>
      </c>
      <c r="V21" s="76">
        <f t="shared" si="4"/>
        <v>5.5703211517165006</v>
      </c>
      <c r="W21" s="132"/>
      <c r="X21" s="135">
        <v>421</v>
      </c>
      <c r="Y21" s="58">
        <f t="shared" si="5"/>
        <v>0</v>
      </c>
      <c r="Z21" s="82">
        <f t="shared" si="6"/>
        <v>4.662236987818384</v>
      </c>
      <c r="AA21" s="132"/>
      <c r="AB21" s="132"/>
      <c r="AC21" s="132"/>
      <c r="AD21" s="129">
        <v>0</v>
      </c>
      <c r="AE21" s="128">
        <v>0</v>
      </c>
      <c r="AF21" s="131">
        <v>494</v>
      </c>
      <c r="AG21" s="75">
        <f t="shared" si="7"/>
        <v>0</v>
      </c>
      <c r="AH21" s="132">
        <f t="shared" si="8"/>
        <v>5.470653377630122</v>
      </c>
      <c r="AI21" s="133"/>
      <c r="AJ21" s="131">
        <v>442</v>
      </c>
      <c r="AK21" s="75">
        <f t="shared" si="9"/>
        <v>0</v>
      </c>
      <c r="AL21" s="132">
        <f t="shared" si="10"/>
        <v>4.894795127353267</v>
      </c>
      <c r="AM21" s="133"/>
      <c r="AN21" s="133" t="e">
        <f t="shared" si="11"/>
        <v>#DIV/0!</v>
      </c>
      <c r="AO21" s="136" t="e">
        <f t="shared" si="12"/>
        <v>#DIV/0!</v>
      </c>
      <c r="AP21" s="129">
        <v>0</v>
      </c>
      <c r="AQ21" s="128">
        <v>0</v>
      </c>
      <c r="AR21" s="70">
        <v>494</v>
      </c>
      <c r="AS21" s="137">
        <f t="shared" si="13"/>
        <v>0</v>
      </c>
      <c r="AT21" s="71">
        <f t="shared" si="14"/>
        <v>5.470653377630122</v>
      </c>
      <c r="AU21" s="138"/>
      <c r="AV21" s="70">
        <v>450</v>
      </c>
      <c r="AW21" s="137">
        <f t="shared" si="15"/>
        <v>0</v>
      </c>
      <c r="AX21" s="71">
        <f t="shared" si="16"/>
        <v>4.983388704318937</v>
      </c>
      <c r="AY21" s="139"/>
      <c r="AZ21" s="140"/>
      <c r="BA21" s="140"/>
      <c r="BB21" s="140"/>
      <c r="BI21" s="70" t="s">
        <v>56</v>
      </c>
    </row>
    <row r="22" spans="1:54" s="68" customFormat="1" ht="15.75">
      <c r="A22" s="43"/>
      <c r="D22" s="69"/>
      <c r="E22" s="70"/>
      <c r="F22" s="71"/>
      <c r="G22" s="70"/>
      <c r="H22" s="90"/>
      <c r="I22" s="91"/>
      <c r="J22" s="74"/>
      <c r="K22" s="75"/>
      <c r="L22" s="76"/>
      <c r="M22" s="77"/>
      <c r="N22" s="74"/>
      <c r="O22" s="58"/>
      <c r="P22" s="76"/>
      <c r="Q22" s="78"/>
      <c r="R22" s="92"/>
      <c r="S22" s="93"/>
      <c r="T22" s="74"/>
      <c r="U22" s="76"/>
      <c r="V22" s="76"/>
      <c r="W22" s="76"/>
      <c r="X22" s="94"/>
      <c r="Y22" s="76"/>
      <c r="Z22" s="76"/>
      <c r="AA22" s="76"/>
      <c r="AB22" s="76"/>
      <c r="AC22" s="76"/>
      <c r="AD22" s="92"/>
      <c r="AE22" s="93"/>
      <c r="AF22" s="74"/>
      <c r="AG22" s="58"/>
      <c r="AH22" s="76"/>
      <c r="AI22" s="77"/>
      <c r="AJ22" s="74"/>
      <c r="AK22" s="58"/>
      <c r="AL22" s="76"/>
      <c r="AM22" s="77"/>
      <c r="AN22" s="77"/>
      <c r="AO22" s="83"/>
      <c r="AP22" s="95"/>
      <c r="AQ22" s="96"/>
      <c r="AS22" s="86"/>
      <c r="AT22" s="87"/>
      <c r="AU22" s="88"/>
      <c r="AW22" s="86"/>
      <c r="AX22" s="87"/>
      <c r="AY22" s="89"/>
      <c r="AZ22"/>
      <c r="BA22"/>
      <c r="BB22"/>
    </row>
    <row r="23" spans="1:51" s="98" customFormat="1" ht="15.75">
      <c r="A23" s="97"/>
      <c r="B23" s="98" t="s">
        <v>57</v>
      </c>
      <c r="D23" s="99"/>
      <c r="F23" s="100">
        <f>$G23/640</f>
        <v>0.89390625</v>
      </c>
      <c r="G23" s="98">
        <f>SUM(G15:G21)</f>
        <v>572.1</v>
      </c>
      <c r="H23" s="101"/>
      <c r="I23" s="102"/>
      <c r="J23" s="103">
        <f>SUM(J15:J21)</f>
        <v>9221</v>
      </c>
      <c r="K23" s="104">
        <f>SUM(K15:K21)</f>
        <v>4180</v>
      </c>
      <c r="L23" s="105">
        <f>J23/$G23</f>
        <v>16.1178115714036</v>
      </c>
      <c r="M23" s="106">
        <f>K23/$G25</f>
        <v>30.071942446043167</v>
      </c>
      <c r="N23" s="103">
        <f>SUM(N15:N21)</f>
        <v>2412</v>
      </c>
      <c r="O23" s="104">
        <f>SUM(O15:O21)</f>
        <v>204</v>
      </c>
      <c r="P23" s="105">
        <f>N23/$G23</f>
        <v>4.2160461457787095</v>
      </c>
      <c r="Q23" s="107">
        <f>O23/G25</f>
        <v>1.4676258992805755</v>
      </c>
      <c r="R23" s="108"/>
      <c r="S23" s="109"/>
      <c r="T23" s="110">
        <f>SUM(T15:T22)</f>
        <v>13966</v>
      </c>
      <c r="U23" s="111">
        <f>SUM(U15:U22)</f>
        <v>5647</v>
      </c>
      <c r="V23" s="105">
        <f>T23/G23</f>
        <v>24.411816116063623</v>
      </c>
      <c r="W23" s="106">
        <f>U23/$G25</f>
        <v>40.62589928057554</v>
      </c>
      <c r="X23" s="110">
        <f>SUM(X15:X22)</f>
        <v>4497</v>
      </c>
      <c r="Y23" s="110">
        <f>SUM(Y15:Y22)</f>
        <v>1104</v>
      </c>
      <c r="Z23" s="105">
        <f>X23/G23</f>
        <v>7.860513896171998</v>
      </c>
      <c r="AA23" s="106">
        <f>Y23/G25</f>
        <v>7.942446043165468</v>
      </c>
      <c r="AB23" s="105"/>
      <c r="AC23" s="105"/>
      <c r="AD23" s="108"/>
      <c r="AE23" s="109"/>
      <c r="AF23" s="103">
        <f>SUM(AF15:AF21)</f>
        <v>19633</v>
      </c>
      <c r="AG23" s="104">
        <f>SUM(AG15:AG21)</f>
        <v>6626</v>
      </c>
      <c r="AH23" s="105">
        <f>AF23/$G23</f>
        <v>34.31742702324768</v>
      </c>
      <c r="AI23" s="106">
        <f>AG23/$G25</f>
        <v>47.669064748201436</v>
      </c>
      <c r="AJ23" s="103">
        <f>SUM(AJ15:AJ21)</f>
        <v>8793</v>
      </c>
      <c r="AK23" s="104">
        <f>SUM(AK15:AK21)</f>
        <v>2701</v>
      </c>
      <c r="AL23" s="105">
        <f>AJ23/$G23</f>
        <v>15.369690613529103</v>
      </c>
      <c r="AM23" s="106">
        <f>AK23/$G25</f>
        <v>19.431654676258994</v>
      </c>
      <c r="AN23" s="106">
        <f>SUM(AG23/AK23)</f>
        <v>2.4531654942613845</v>
      </c>
      <c r="AO23" s="112">
        <f>SUM(AG23-K23)/K23</f>
        <v>0.5851674641148326</v>
      </c>
      <c r="AP23" s="113"/>
      <c r="AQ23" s="114"/>
      <c r="AR23" s="98">
        <f>SUM(AR15:AR21)</f>
        <v>20168</v>
      </c>
      <c r="AS23" s="142">
        <f>SUM(AS15:AS21)</f>
        <v>6626</v>
      </c>
      <c r="AT23" s="100">
        <f>AR23/$G23</f>
        <v>35.252578220590806</v>
      </c>
      <c r="AU23" s="115">
        <f>AS23/$G25</f>
        <v>47.669064748201436</v>
      </c>
      <c r="AV23" s="98">
        <f>SUM(AV15:AV21)</f>
        <v>9102</v>
      </c>
      <c r="AW23" s="142">
        <f>SUM(AW15:AW21)</f>
        <v>2741</v>
      </c>
      <c r="AX23" s="100">
        <f>AV23/$G23</f>
        <v>15.909805977975878</v>
      </c>
      <c r="AY23" s="116">
        <f>AW23/$G25</f>
        <v>19.719424460431654</v>
      </c>
    </row>
    <row r="24" spans="1:54" s="68" customFormat="1" ht="15.75">
      <c r="A24" s="43"/>
      <c r="D24" s="69"/>
      <c r="E24" s="70"/>
      <c r="F24" s="71"/>
      <c r="G24" s="70"/>
      <c r="H24" s="90"/>
      <c r="I24" s="91"/>
      <c r="J24" s="74"/>
      <c r="K24" s="75"/>
      <c r="L24" s="76"/>
      <c r="M24" s="77"/>
      <c r="N24" s="74"/>
      <c r="O24" s="58"/>
      <c r="P24" s="76"/>
      <c r="Q24" s="78"/>
      <c r="R24" s="92"/>
      <c r="S24" s="93"/>
      <c r="T24" s="74"/>
      <c r="U24" s="76"/>
      <c r="V24" s="76"/>
      <c r="W24" s="76"/>
      <c r="X24" s="94"/>
      <c r="Y24" s="76"/>
      <c r="Z24" s="76"/>
      <c r="AA24" s="76"/>
      <c r="AB24" s="76"/>
      <c r="AC24" s="76"/>
      <c r="AD24" s="92"/>
      <c r="AE24" s="93"/>
      <c r="AF24" s="74"/>
      <c r="AG24" s="58"/>
      <c r="AH24" s="76"/>
      <c r="AI24" s="77"/>
      <c r="AJ24" s="74"/>
      <c r="AK24" s="58"/>
      <c r="AL24" s="76"/>
      <c r="AM24" s="77"/>
      <c r="AN24" s="77"/>
      <c r="AO24" s="83"/>
      <c r="AP24" s="95"/>
      <c r="AQ24" s="96"/>
      <c r="AS24" s="86"/>
      <c r="AT24" s="87"/>
      <c r="AU24" s="77"/>
      <c r="AW24" s="86"/>
      <c r="AX24" s="87"/>
      <c r="AY24" s="89"/>
      <c r="AZ24"/>
      <c r="BA24"/>
      <c r="BB24"/>
    </row>
    <row r="25" spans="1:51" s="44" customFormat="1" ht="15.75">
      <c r="A25" s="43"/>
      <c r="B25" s="44" t="s">
        <v>58</v>
      </c>
      <c r="D25" s="45"/>
      <c r="E25" s="46"/>
      <c r="F25" s="47">
        <v>0.2</v>
      </c>
      <c r="G25" s="46">
        <v>139</v>
      </c>
      <c r="H25" s="48"/>
      <c r="I25" s="49"/>
      <c r="J25" s="50"/>
      <c r="K25" s="122">
        <v>5049</v>
      </c>
      <c r="L25" s="132"/>
      <c r="M25" s="52">
        <v>36.3</v>
      </c>
      <c r="N25" s="50"/>
      <c r="O25" s="59">
        <v>654</v>
      </c>
      <c r="P25" s="52"/>
      <c r="Q25" s="55">
        <v>4.7</v>
      </c>
      <c r="R25" s="120"/>
      <c r="S25" s="121"/>
      <c r="T25" s="50"/>
      <c r="U25" s="52"/>
      <c r="V25" s="52"/>
      <c r="W25" s="52"/>
      <c r="X25" s="59"/>
      <c r="Y25" s="52"/>
      <c r="Z25" s="52"/>
      <c r="AA25" s="52"/>
      <c r="AB25" s="52"/>
      <c r="AC25" s="52"/>
      <c r="AD25" s="120"/>
      <c r="AE25" s="121"/>
      <c r="AF25" s="50"/>
      <c r="AG25" s="59">
        <v>17262</v>
      </c>
      <c r="AH25" s="52"/>
      <c r="AI25" s="52">
        <v>124.2</v>
      </c>
      <c r="AJ25" s="50"/>
      <c r="AK25" s="59">
        <v>1548</v>
      </c>
      <c r="AL25" s="52"/>
      <c r="AM25" s="52">
        <v>11.1</v>
      </c>
      <c r="AN25" s="52">
        <v>11.2</v>
      </c>
      <c r="AO25" s="143">
        <v>2.419</v>
      </c>
      <c r="AP25" s="124"/>
      <c r="AQ25" s="48"/>
      <c r="AT25" s="64"/>
      <c r="AU25" s="64"/>
      <c r="AX25" s="64"/>
      <c r="AY25" s="144"/>
    </row>
    <row r="26" spans="1:54" s="68" customFormat="1" ht="15.75">
      <c r="A26" s="43"/>
      <c r="D26" s="69"/>
      <c r="E26" s="70"/>
      <c r="F26" s="71"/>
      <c r="G26" s="70"/>
      <c r="H26" s="90"/>
      <c r="I26" s="91"/>
      <c r="J26" s="74"/>
      <c r="K26" s="75"/>
      <c r="L26" s="76"/>
      <c r="M26" s="77"/>
      <c r="N26" s="74"/>
      <c r="O26" s="58"/>
      <c r="P26" s="76"/>
      <c r="Q26" s="78"/>
      <c r="R26" s="92"/>
      <c r="S26" s="93"/>
      <c r="T26" s="74"/>
      <c r="U26" s="76"/>
      <c r="V26" s="76"/>
      <c r="W26" s="76"/>
      <c r="X26" s="94"/>
      <c r="Y26" s="76"/>
      <c r="Z26" s="76"/>
      <c r="AA26" s="76"/>
      <c r="AB26" s="76"/>
      <c r="AC26" s="76"/>
      <c r="AD26" s="92"/>
      <c r="AE26" s="93"/>
      <c r="AF26" s="74"/>
      <c r="AG26" s="58"/>
      <c r="AH26" s="76"/>
      <c r="AI26" s="77"/>
      <c r="AJ26" s="74"/>
      <c r="AK26" s="58"/>
      <c r="AL26" s="76"/>
      <c r="AM26" s="77"/>
      <c r="AN26" s="77"/>
      <c r="AO26" s="83"/>
      <c r="AP26" s="95"/>
      <c r="AQ26" s="96"/>
      <c r="AS26" s="86"/>
      <c r="AT26" s="87"/>
      <c r="AU26" s="88"/>
      <c r="AW26" s="86"/>
      <c r="AX26" s="87"/>
      <c r="AY26" s="89"/>
      <c r="AZ26"/>
      <c r="BA26"/>
      <c r="BB26"/>
    </row>
    <row r="27" spans="1:54" s="68" customFormat="1" ht="16.5" thickBot="1">
      <c r="A27" s="43"/>
      <c r="D27" s="69"/>
      <c r="E27" s="70"/>
      <c r="F27" s="71"/>
      <c r="G27" s="70"/>
      <c r="H27" s="90"/>
      <c r="I27" s="91"/>
      <c r="J27" s="74"/>
      <c r="K27" s="75"/>
      <c r="L27" s="76"/>
      <c r="M27" s="77"/>
      <c r="N27" s="74"/>
      <c r="O27" s="58"/>
      <c r="P27" s="76"/>
      <c r="Q27" s="78"/>
      <c r="R27" s="92"/>
      <c r="S27" s="93"/>
      <c r="T27" s="74"/>
      <c r="U27" s="76"/>
      <c r="V27" s="76"/>
      <c r="W27" s="76"/>
      <c r="X27" s="94"/>
      <c r="Y27" s="76"/>
      <c r="Z27" s="76"/>
      <c r="AA27" s="76"/>
      <c r="AB27" s="76"/>
      <c r="AC27" s="76"/>
      <c r="AD27" s="92"/>
      <c r="AE27" s="93"/>
      <c r="AF27" s="74"/>
      <c r="AG27" s="58"/>
      <c r="AH27" s="76"/>
      <c r="AI27" s="77"/>
      <c r="AJ27" s="74"/>
      <c r="AK27" s="58"/>
      <c r="AL27" s="76"/>
      <c r="AM27" s="77"/>
      <c r="AN27" s="77"/>
      <c r="AO27" s="83"/>
      <c r="AP27" s="95"/>
      <c r="AQ27" s="96"/>
      <c r="AS27" s="86"/>
      <c r="AT27" s="87"/>
      <c r="AU27" s="88"/>
      <c r="AW27" s="86"/>
      <c r="AX27" s="87"/>
      <c r="AY27" s="89"/>
      <c r="AZ27"/>
      <c r="BA27"/>
      <c r="BB27"/>
    </row>
    <row r="28" spans="1:54" s="145" customFormat="1" ht="16.5" thickTop="1">
      <c r="A28" s="24"/>
      <c r="D28" s="146"/>
      <c r="E28" s="147"/>
      <c r="F28" s="148"/>
      <c r="G28" s="147"/>
      <c r="H28" s="149"/>
      <c r="I28" s="149"/>
      <c r="K28" s="150"/>
      <c r="L28" s="151"/>
      <c r="M28" s="152"/>
      <c r="O28" s="153"/>
      <c r="P28" s="151"/>
      <c r="Q28" s="154"/>
      <c r="R28" s="155"/>
      <c r="S28" s="156"/>
      <c r="U28" s="151"/>
      <c r="V28" s="151"/>
      <c r="W28" s="151"/>
      <c r="X28" s="157"/>
      <c r="Y28" s="151"/>
      <c r="Z28" s="151"/>
      <c r="AA28" s="151"/>
      <c r="AB28" s="151"/>
      <c r="AC28" s="151"/>
      <c r="AD28" s="155"/>
      <c r="AE28" s="156"/>
      <c r="AG28" s="153"/>
      <c r="AH28" s="151"/>
      <c r="AI28" s="152"/>
      <c r="AK28" s="153"/>
      <c r="AL28" s="151"/>
      <c r="AM28" s="152"/>
      <c r="AN28" s="152"/>
      <c r="AO28" s="158"/>
      <c r="AP28" s="159"/>
      <c r="AQ28" s="160"/>
      <c r="AS28" s="161"/>
      <c r="AT28" s="151"/>
      <c r="AU28" s="152"/>
      <c r="AW28" s="161"/>
      <c r="AX28" s="151"/>
      <c r="AY28" s="162"/>
      <c r="AZ28" s="163"/>
      <c r="BA28" s="163"/>
      <c r="BB28" s="163"/>
    </row>
    <row r="29" spans="1:51" ht="15.75">
      <c r="A29" s="43"/>
      <c r="D29" s="140"/>
      <c r="E29" s="140"/>
      <c r="F29" s="71"/>
      <c r="G29" s="140"/>
      <c r="H29" s="90"/>
      <c r="I29" s="91"/>
      <c r="J29" s="164"/>
      <c r="K29" s="75"/>
      <c r="L29" s="164"/>
      <c r="M29" s="165"/>
      <c r="N29" s="164"/>
      <c r="O29" s="58"/>
      <c r="P29" s="166"/>
      <c r="Q29" s="167"/>
      <c r="R29" s="92"/>
      <c r="S29" s="93"/>
      <c r="T29" s="164"/>
      <c r="U29" s="74"/>
      <c r="V29" s="74"/>
      <c r="W29" s="74"/>
      <c r="X29" s="94"/>
      <c r="Y29" s="74"/>
      <c r="Z29" s="74"/>
      <c r="AA29" s="74"/>
      <c r="AB29" s="74"/>
      <c r="AC29" s="74"/>
      <c r="AD29" s="92"/>
      <c r="AE29" s="93"/>
      <c r="AF29" s="164"/>
      <c r="AG29" s="58"/>
      <c r="AH29" s="166"/>
      <c r="AI29" s="77"/>
      <c r="AJ29" s="164"/>
      <c r="AK29" s="58"/>
      <c r="AL29" s="166"/>
      <c r="AM29" s="77"/>
      <c r="AN29" s="77"/>
      <c r="AO29" s="83"/>
      <c r="AP29" s="95"/>
      <c r="AQ29" s="96"/>
      <c r="AS29" s="86"/>
      <c r="AT29" s="168"/>
      <c r="AU29" s="88"/>
      <c r="AW29" s="86"/>
      <c r="AX29" s="87"/>
      <c r="AY29" s="89"/>
    </row>
    <row r="30" spans="1:51" ht="15.75">
      <c r="A30" s="67">
        <v>10</v>
      </c>
      <c r="B30" s="44" t="s">
        <v>59</v>
      </c>
      <c r="C30" t="s">
        <v>52</v>
      </c>
      <c r="D30" s="140">
        <v>1253</v>
      </c>
      <c r="E30" s="140">
        <v>6785668</v>
      </c>
      <c r="F30" s="71"/>
      <c r="G30" s="140">
        <v>155.8</v>
      </c>
      <c r="H30" s="72">
        <v>1</v>
      </c>
      <c r="I30" s="73">
        <v>1</v>
      </c>
      <c r="J30" s="164">
        <v>8880</v>
      </c>
      <c r="K30" s="75">
        <f>J30*$H30</f>
        <v>8880</v>
      </c>
      <c r="L30" s="76">
        <f>J30/$G30</f>
        <v>56.996148908857506</v>
      </c>
      <c r="M30" s="77"/>
      <c r="N30" s="164">
        <v>4427</v>
      </c>
      <c r="O30" s="58">
        <f>N30*$I30</f>
        <v>4427</v>
      </c>
      <c r="P30" s="76"/>
      <c r="Q30" s="78"/>
      <c r="R30" s="79">
        <v>1</v>
      </c>
      <c r="S30" s="80">
        <v>1</v>
      </c>
      <c r="T30" s="164">
        <v>11181</v>
      </c>
      <c r="U30" s="58">
        <f>T30*R30</f>
        <v>11181</v>
      </c>
      <c r="V30" s="76">
        <f>T30/$G30</f>
        <v>71.76508344030808</v>
      </c>
      <c r="W30" s="76"/>
      <c r="X30" s="94">
        <v>1526</v>
      </c>
      <c r="Y30" s="58">
        <f>X30*S30</f>
        <v>1526</v>
      </c>
      <c r="Z30" s="82">
        <f>X30/$G30</f>
        <v>9.794608472400514</v>
      </c>
      <c r="AA30" s="76"/>
      <c r="AB30" s="76"/>
      <c r="AC30" s="76"/>
      <c r="AD30" s="79">
        <v>1</v>
      </c>
      <c r="AE30" s="80">
        <v>1</v>
      </c>
      <c r="AF30" s="164">
        <v>14034</v>
      </c>
      <c r="AG30" s="58">
        <f>AF30*AD30</f>
        <v>14034</v>
      </c>
      <c r="AH30" s="76">
        <f>AF30/$G30</f>
        <v>90.0770218228498</v>
      </c>
      <c r="AI30" s="77"/>
      <c r="AJ30" s="164">
        <v>6774</v>
      </c>
      <c r="AK30" s="58">
        <f>AJ30*$I30</f>
        <v>6774</v>
      </c>
      <c r="AL30" s="76">
        <f>AJ30/$G30</f>
        <v>43.4788189987163</v>
      </c>
      <c r="AM30" s="77"/>
      <c r="AN30" s="77">
        <f>AG30/AK30</f>
        <v>2.071744906997343</v>
      </c>
      <c r="AO30" s="83">
        <f>(AG30-K30)/K30</f>
        <v>0.5804054054054054</v>
      </c>
      <c r="AP30" s="84">
        <v>1</v>
      </c>
      <c r="AQ30" s="85">
        <v>1</v>
      </c>
      <c r="AR30">
        <v>14358</v>
      </c>
      <c r="AS30" s="86">
        <f>AR30*$H30</f>
        <v>14358</v>
      </c>
      <c r="AT30" s="87">
        <f>AR30/$G30</f>
        <v>92.1566110397946</v>
      </c>
      <c r="AU30" s="88"/>
      <c r="AV30">
        <v>6951</v>
      </c>
      <c r="AW30" s="86">
        <f>AV30*$AQ30</f>
        <v>6951</v>
      </c>
      <c r="AX30" s="87">
        <f>AV30/$G30</f>
        <v>44.61489088575096</v>
      </c>
      <c r="AY30" s="89"/>
    </row>
    <row r="31" spans="3:51" ht="12.75">
      <c r="C31" t="s">
        <v>52</v>
      </c>
      <c r="D31" s="140">
        <v>1254</v>
      </c>
      <c r="E31" s="140">
        <v>5029266</v>
      </c>
      <c r="F31" s="71"/>
      <c r="G31" s="140">
        <v>115.5</v>
      </c>
      <c r="H31" s="72">
        <v>1</v>
      </c>
      <c r="I31" s="73">
        <v>1</v>
      </c>
      <c r="J31" s="164">
        <v>2519</v>
      </c>
      <c r="K31" s="75">
        <f>J31*$H31</f>
        <v>2519</v>
      </c>
      <c r="L31" s="76">
        <f>J31/$G31</f>
        <v>21.80952380952381</v>
      </c>
      <c r="M31" s="77"/>
      <c r="N31" s="164">
        <v>1422</v>
      </c>
      <c r="O31" s="58">
        <f>N31*$I31</f>
        <v>1422</v>
      </c>
      <c r="P31" s="76"/>
      <c r="Q31" s="78"/>
      <c r="R31" s="79">
        <v>1</v>
      </c>
      <c r="S31" s="80">
        <v>1</v>
      </c>
      <c r="T31" s="164">
        <v>2613</v>
      </c>
      <c r="U31" s="58">
        <f>T31*R31</f>
        <v>2613</v>
      </c>
      <c r="V31" s="76">
        <f>T31/$G31</f>
        <v>22.623376623376622</v>
      </c>
      <c r="W31" s="76"/>
      <c r="X31" s="94">
        <v>1596</v>
      </c>
      <c r="Y31" s="58">
        <f>X31*S31</f>
        <v>1596</v>
      </c>
      <c r="Z31" s="82">
        <f>X31/$G31</f>
        <v>13.818181818181818</v>
      </c>
      <c r="AA31" s="76"/>
      <c r="AB31" s="76"/>
      <c r="AC31" s="76"/>
      <c r="AD31" s="79">
        <v>1</v>
      </c>
      <c r="AE31" s="80">
        <v>1</v>
      </c>
      <c r="AF31" s="164">
        <v>3644</v>
      </c>
      <c r="AG31" s="58">
        <f>AF31*AD31</f>
        <v>3644</v>
      </c>
      <c r="AH31" s="76">
        <f>AF31/$G31</f>
        <v>31.549783549783548</v>
      </c>
      <c r="AI31" s="77"/>
      <c r="AJ31" s="164">
        <v>1683</v>
      </c>
      <c r="AK31" s="58">
        <f>AJ31*$I31</f>
        <v>1683</v>
      </c>
      <c r="AL31" s="76">
        <f>AJ31/$G31</f>
        <v>14.571428571428571</v>
      </c>
      <c r="AM31" s="77"/>
      <c r="AN31" s="77">
        <f>AG31/AK31</f>
        <v>2.1651812240047534</v>
      </c>
      <c r="AO31" s="83">
        <f>(AG31-K31)/K31</f>
        <v>0.4466057959507741</v>
      </c>
      <c r="AP31" s="84">
        <v>1</v>
      </c>
      <c r="AQ31" s="85">
        <v>1</v>
      </c>
      <c r="AR31">
        <v>3644</v>
      </c>
      <c r="AS31" s="86">
        <f>AR31*$H31</f>
        <v>3644</v>
      </c>
      <c r="AT31" s="87">
        <f>AR31/$G31</f>
        <v>31.549783549783548</v>
      </c>
      <c r="AU31" s="88"/>
      <c r="AV31">
        <v>1711</v>
      </c>
      <c r="AW31" s="86">
        <f>AV31*$AQ31</f>
        <v>1711</v>
      </c>
      <c r="AX31" s="87">
        <f>AV31/$G31</f>
        <v>14.813852813852813</v>
      </c>
      <c r="AY31" s="89"/>
    </row>
    <row r="32" spans="1:54" s="74" customFormat="1" ht="15.75">
      <c r="A32" s="169"/>
      <c r="D32" s="170"/>
      <c r="E32" s="131"/>
      <c r="F32" s="132"/>
      <c r="G32" s="131"/>
      <c r="H32" s="91"/>
      <c r="I32" s="91"/>
      <c r="K32" s="75"/>
      <c r="L32" s="76"/>
      <c r="M32" s="77"/>
      <c r="O32" s="58"/>
      <c r="P32" s="76"/>
      <c r="Q32" s="78"/>
      <c r="R32" s="92"/>
      <c r="S32" s="171"/>
      <c r="U32" s="76"/>
      <c r="V32" s="76"/>
      <c r="W32" s="76"/>
      <c r="X32" s="94"/>
      <c r="Y32" s="76"/>
      <c r="Z32" s="76"/>
      <c r="AA32" s="76"/>
      <c r="AB32" s="76"/>
      <c r="AC32" s="76"/>
      <c r="AD32" s="92"/>
      <c r="AE32" s="171"/>
      <c r="AG32" s="58"/>
      <c r="AH32" s="76"/>
      <c r="AI32" s="77"/>
      <c r="AK32" s="58"/>
      <c r="AL32" s="76"/>
      <c r="AM32" s="77"/>
      <c r="AN32" s="77"/>
      <c r="AO32" s="83"/>
      <c r="AP32" s="95"/>
      <c r="AQ32" s="172"/>
      <c r="AS32" s="165"/>
      <c r="AT32" s="76"/>
      <c r="AU32" s="77"/>
      <c r="AW32" s="165"/>
      <c r="AX32" s="76"/>
      <c r="AY32" s="89"/>
      <c r="AZ32" s="164"/>
      <c r="BA32" s="164"/>
      <c r="BB32" s="164"/>
    </row>
    <row r="33" spans="1:51" s="103" customFormat="1" ht="15.75">
      <c r="A33" s="173"/>
      <c r="B33" s="103" t="s">
        <v>60</v>
      </c>
      <c r="D33" s="174"/>
      <c r="F33" s="100">
        <f>G33/640</f>
        <v>0.42390625000000004</v>
      </c>
      <c r="G33" s="98">
        <f>SUM(G30:G31)</f>
        <v>271.3</v>
      </c>
      <c r="H33" s="102">
        <v>1</v>
      </c>
      <c r="I33" s="102">
        <v>1</v>
      </c>
      <c r="J33" s="103">
        <f>SUM(J30:J31)</f>
        <v>11399</v>
      </c>
      <c r="K33" s="104">
        <f>SUM(K30:K31)</f>
        <v>11399</v>
      </c>
      <c r="L33" s="105">
        <f>J33/$G33</f>
        <v>42.01621820862513</v>
      </c>
      <c r="M33" s="106">
        <f>K33/$G35</f>
        <v>55.067632850241544</v>
      </c>
      <c r="N33" s="103">
        <f>SUM(N30:N31)</f>
        <v>5849</v>
      </c>
      <c r="O33" s="104">
        <f>SUM(O30:O31)</f>
        <v>5849</v>
      </c>
      <c r="P33" s="105">
        <f>N33/$G33</f>
        <v>21.559159601916697</v>
      </c>
      <c r="Q33" s="107">
        <f>O33/G35</f>
        <v>28.256038647342994</v>
      </c>
      <c r="R33" s="108"/>
      <c r="S33" s="175"/>
      <c r="T33" s="110">
        <f>SUM(T30:T32)</f>
        <v>13794</v>
      </c>
      <c r="U33" s="111">
        <f>SUM(U30:U32)</f>
        <v>13794</v>
      </c>
      <c r="V33" s="105">
        <f>T33/G33</f>
        <v>50.84408403980833</v>
      </c>
      <c r="W33" s="106">
        <f>U33/$G35</f>
        <v>66.6376811594203</v>
      </c>
      <c r="X33" s="110">
        <f>SUM(X30:X32)</f>
        <v>3122</v>
      </c>
      <c r="Y33" s="110">
        <f>SUM(Y30:Y32)</f>
        <v>3122</v>
      </c>
      <c r="Z33" s="105">
        <f>X33/G33</f>
        <v>11.50755621083671</v>
      </c>
      <c r="AA33" s="106">
        <f>Y33/G35</f>
        <v>15.082125603864734</v>
      </c>
      <c r="AB33" s="105"/>
      <c r="AC33" s="105"/>
      <c r="AD33" s="108"/>
      <c r="AE33" s="175"/>
      <c r="AF33" s="103">
        <f>SUM(AF30:AF31)</f>
        <v>17678</v>
      </c>
      <c r="AG33" s="104">
        <f>SUM(AG30:AG31)</f>
        <v>17678</v>
      </c>
      <c r="AH33" s="105">
        <f>AF33/$G33</f>
        <v>65.16033910799852</v>
      </c>
      <c r="AI33" s="106">
        <f>AG33/$G35</f>
        <v>85.40096618357488</v>
      </c>
      <c r="AJ33" s="103">
        <f>SUM(AJ30:AJ31)</f>
        <v>8457</v>
      </c>
      <c r="AK33" s="104">
        <f>SUM(AK30:AK31)</f>
        <v>8457</v>
      </c>
      <c r="AL33" s="105">
        <f>AJ33/$G33</f>
        <v>31.172134168816807</v>
      </c>
      <c r="AM33" s="106">
        <f>AK33/$G35</f>
        <v>40.85507246376812</v>
      </c>
      <c r="AN33" s="106">
        <f>AG33/AK33</f>
        <v>2.0903393638406054</v>
      </c>
      <c r="AO33" s="112">
        <f>(AG33-K33)/K33</f>
        <v>0.5508377927888412</v>
      </c>
      <c r="AP33" s="113"/>
      <c r="AQ33" s="176"/>
      <c r="AR33" s="103">
        <f>SUM(AR30:AR31)</f>
        <v>18002</v>
      </c>
      <c r="AS33" s="104">
        <f>SUM(AS30:AS31)</f>
        <v>18002</v>
      </c>
      <c r="AT33" s="100">
        <f>AR33/$G33</f>
        <v>66.35458901584961</v>
      </c>
      <c r="AU33" s="115">
        <f>AS33/$G35</f>
        <v>86.96618357487922</v>
      </c>
      <c r="AV33" s="103">
        <f>SUM(AV30:AV31)</f>
        <v>8662</v>
      </c>
      <c r="AW33" s="104">
        <f>SUM(AW30:AW31)</f>
        <v>8662</v>
      </c>
      <c r="AX33" s="100">
        <f>AV33/$G33</f>
        <v>31.92775525248802</v>
      </c>
      <c r="AY33" s="116">
        <f>AW33/$G35</f>
        <v>41.84541062801932</v>
      </c>
    </row>
    <row r="34" spans="1:54" s="68" customFormat="1" ht="15.75">
      <c r="A34" s="43"/>
      <c r="D34" s="69"/>
      <c r="E34" s="70"/>
      <c r="F34" s="71"/>
      <c r="G34" s="70"/>
      <c r="H34" s="90"/>
      <c r="I34" s="91"/>
      <c r="J34" s="74"/>
      <c r="K34" s="75"/>
      <c r="L34" s="76"/>
      <c r="M34" s="77"/>
      <c r="N34" s="74"/>
      <c r="O34" s="58"/>
      <c r="P34" s="76"/>
      <c r="Q34" s="78"/>
      <c r="R34" s="92"/>
      <c r="S34" s="93"/>
      <c r="T34" s="74"/>
      <c r="U34" s="76"/>
      <c r="V34" s="76"/>
      <c r="W34" s="76"/>
      <c r="X34" s="94"/>
      <c r="Y34" s="76"/>
      <c r="Z34" s="76"/>
      <c r="AA34" s="76"/>
      <c r="AB34" s="76"/>
      <c r="AC34" s="76"/>
      <c r="AD34" s="92"/>
      <c r="AE34" s="93"/>
      <c r="AF34" s="74"/>
      <c r="AG34" s="58"/>
      <c r="AH34" s="76"/>
      <c r="AI34" s="77"/>
      <c r="AJ34" s="74"/>
      <c r="AK34" s="58"/>
      <c r="AL34" s="76"/>
      <c r="AM34" s="77"/>
      <c r="AN34" s="77"/>
      <c r="AO34" s="83"/>
      <c r="AP34" s="95"/>
      <c r="AQ34" s="96"/>
      <c r="AS34" s="86"/>
      <c r="AT34" s="87"/>
      <c r="AU34" s="77"/>
      <c r="AW34" s="86"/>
      <c r="AX34" s="87"/>
      <c r="AY34" s="89"/>
      <c r="AZ34"/>
      <c r="BA34"/>
      <c r="BB34"/>
    </row>
    <row r="35" spans="1:51" s="117" customFormat="1" ht="15.75">
      <c r="A35" s="169"/>
      <c r="B35" s="117" t="s">
        <v>61</v>
      </c>
      <c r="D35" s="177"/>
      <c r="F35" s="118">
        <v>0.3</v>
      </c>
      <c r="G35" s="117">
        <v>207</v>
      </c>
      <c r="H35" s="49"/>
      <c r="I35" s="49"/>
      <c r="K35" s="117">
        <v>16080</v>
      </c>
      <c r="M35" s="118">
        <v>77.7</v>
      </c>
      <c r="O35" s="117">
        <v>5750</v>
      </c>
      <c r="P35" s="118"/>
      <c r="Q35" s="119">
        <v>27.8</v>
      </c>
      <c r="R35" s="120"/>
      <c r="S35" s="178"/>
      <c r="U35" s="118"/>
      <c r="V35" s="118"/>
      <c r="W35" s="118"/>
      <c r="X35" s="122"/>
      <c r="Y35" s="118"/>
      <c r="Z35" s="118"/>
      <c r="AA35" s="118"/>
      <c r="AB35" s="118"/>
      <c r="AC35" s="118"/>
      <c r="AD35" s="120"/>
      <c r="AE35" s="178"/>
      <c r="AG35" s="117">
        <v>20951</v>
      </c>
      <c r="AH35" s="118"/>
      <c r="AI35" s="118">
        <v>101.2</v>
      </c>
      <c r="AK35" s="117">
        <v>6757</v>
      </c>
      <c r="AL35" s="118"/>
      <c r="AM35" s="118">
        <v>32.6</v>
      </c>
      <c r="AN35" s="118">
        <v>3.1</v>
      </c>
      <c r="AO35" s="123">
        <v>0.303</v>
      </c>
      <c r="AP35" s="124"/>
      <c r="AQ35" s="49"/>
      <c r="AT35" s="118"/>
      <c r="AU35" s="118"/>
      <c r="AX35" s="118"/>
      <c r="AY35" s="125"/>
    </row>
    <row r="36" spans="1:54" s="74" customFormat="1" ht="16.5" thickBot="1">
      <c r="A36" s="169"/>
      <c r="D36" s="170"/>
      <c r="E36" s="131"/>
      <c r="F36" s="132"/>
      <c r="G36" s="131"/>
      <c r="H36" s="91"/>
      <c r="I36" s="91"/>
      <c r="K36" s="75"/>
      <c r="L36" s="76"/>
      <c r="M36" s="77"/>
      <c r="O36" s="58"/>
      <c r="P36" s="76"/>
      <c r="Q36" s="78"/>
      <c r="R36" s="92"/>
      <c r="S36" s="171"/>
      <c r="U36" s="76"/>
      <c r="V36" s="76"/>
      <c r="W36" s="76"/>
      <c r="X36" s="94"/>
      <c r="Y36" s="76"/>
      <c r="Z36" s="76"/>
      <c r="AA36" s="76"/>
      <c r="AB36" s="76"/>
      <c r="AC36" s="76"/>
      <c r="AD36" s="92"/>
      <c r="AE36" s="171"/>
      <c r="AG36" s="58"/>
      <c r="AH36" s="76"/>
      <c r="AI36" s="77"/>
      <c r="AK36" s="58"/>
      <c r="AL36" s="76"/>
      <c r="AM36" s="77"/>
      <c r="AN36" s="77"/>
      <c r="AO36" s="83"/>
      <c r="AP36" s="95"/>
      <c r="AQ36" s="172"/>
      <c r="AS36" s="165"/>
      <c r="AT36" s="76"/>
      <c r="AU36" s="77"/>
      <c r="AW36" s="165"/>
      <c r="AX36" s="76"/>
      <c r="AY36" s="89"/>
      <c r="AZ36" s="164"/>
      <c r="BA36" s="164"/>
      <c r="BB36" s="164"/>
    </row>
    <row r="37" spans="1:54" s="145" customFormat="1" ht="16.5" thickTop="1">
      <c r="A37" s="24"/>
      <c r="D37" s="146"/>
      <c r="E37" s="147"/>
      <c r="F37" s="148"/>
      <c r="G37" s="147"/>
      <c r="H37" s="149"/>
      <c r="I37" s="149"/>
      <c r="K37" s="150"/>
      <c r="L37" s="151"/>
      <c r="M37" s="152"/>
      <c r="O37" s="153"/>
      <c r="P37" s="151"/>
      <c r="Q37" s="154"/>
      <c r="R37" s="155"/>
      <c r="S37" s="156"/>
      <c r="U37" s="151"/>
      <c r="V37" s="151"/>
      <c r="W37" s="151"/>
      <c r="X37" s="157"/>
      <c r="Y37" s="151"/>
      <c r="Z37" s="151"/>
      <c r="AA37" s="151"/>
      <c r="AB37" s="151"/>
      <c r="AC37" s="151"/>
      <c r="AD37" s="155"/>
      <c r="AE37" s="156"/>
      <c r="AG37" s="153"/>
      <c r="AH37" s="151"/>
      <c r="AI37" s="152"/>
      <c r="AK37" s="153"/>
      <c r="AL37" s="151"/>
      <c r="AM37" s="152"/>
      <c r="AN37" s="152"/>
      <c r="AO37" s="158"/>
      <c r="AP37" s="159"/>
      <c r="AQ37" s="160"/>
      <c r="AS37" s="161"/>
      <c r="AT37" s="151"/>
      <c r="AU37" s="152"/>
      <c r="AW37" s="161"/>
      <c r="AX37" s="151"/>
      <c r="AY37" s="162"/>
      <c r="AZ37" s="163"/>
      <c r="BA37" s="163"/>
      <c r="BB37" s="163"/>
    </row>
    <row r="38" spans="1:54" s="68" customFormat="1" ht="15.75">
      <c r="A38" s="43"/>
      <c r="D38" s="69"/>
      <c r="E38" s="70"/>
      <c r="F38" s="71"/>
      <c r="G38" s="70"/>
      <c r="H38" s="90"/>
      <c r="I38" s="91"/>
      <c r="J38" s="74"/>
      <c r="K38" s="75"/>
      <c r="L38" s="76"/>
      <c r="M38" s="77"/>
      <c r="N38" s="74"/>
      <c r="O38" s="58"/>
      <c r="P38" s="76"/>
      <c r="Q38" s="78"/>
      <c r="R38" s="92"/>
      <c r="S38" s="93"/>
      <c r="T38" s="74"/>
      <c r="U38" s="76"/>
      <c r="V38" s="76"/>
      <c r="W38" s="76"/>
      <c r="X38" s="94"/>
      <c r="Y38" s="76"/>
      <c r="Z38" s="76"/>
      <c r="AA38" s="76"/>
      <c r="AB38" s="76"/>
      <c r="AC38" s="76"/>
      <c r="AD38" s="92"/>
      <c r="AE38" s="93"/>
      <c r="AF38" s="74"/>
      <c r="AG38" s="58"/>
      <c r="AH38" s="76"/>
      <c r="AI38" s="77"/>
      <c r="AJ38" s="74"/>
      <c r="AK38" s="58"/>
      <c r="AL38" s="76"/>
      <c r="AM38" s="77"/>
      <c r="AN38" s="77"/>
      <c r="AO38" s="83"/>
      <c r="AP38" s="95"/>
      <c r="AQ38" s="96"/>
      <c r="AS38" s="86"/>
      <c r="AT38" s="87"/>
      <c r="AU38" s="88"/>
      <c r="AW38" s="86"/>
      <c r="AX38" s="87"/>
      <c r="AY38" s="89"/>
      <c r="AZ38"/>
      <c r="BA38"/>
      <c r="BB38"/>
    </row>
    <row r="39" spans="1:54" s="68" customFormat="1" ht="15.75">
      <c r="A39" s="126">
        <v>11</v>
      </c>
      <c r="B39" s="44" t="s">
        <v>62</v>
      </c>
      <c r="C39" s="68" t="s">
        <v>52</v>
      </c>
      <c r="D39" s="69">
        <v>1240</v>
      </c>
      <c r="E39" s="70">
        <v>9305704</v>
      </c>
      <c r="F39" s="71"/>
      <c r="G39" s="70">
        <v>213.6</v>
      </c>
      <c r="H39" s="127">
        <v>0</v>
      </c>
      <c r="I39" s="128">
        <v>0</v>
      </c>
      <c r="J39" s="74">
        <v>1540</v>
      </c>
      <c r="K39" s="75">
        <f>J39*$H39</f>
        <v>0</v>
      </c>
      <c r="L39" s="76">
        <f>J39/$G39</f>
        <v>7.209737827715356</v>
      </c>
      <c r="M39" s="77"/>
      <c r="N39" s="74">
        <v>0</v>
      </c>
      <c r="O39" s="58">
        <f>N39*$I39</f>
        <v>0</v>
      </c>
      <c r="P39" s="76"/>
      <c r="Q39" s="78"/>
      <c r="R39" s="129">
        <v>0</v>
      </c>
      <c r="S39" s="128">
        <v>0</v>
      </c>
      <c r="T39" s="140">
        <v>711</v>
      </c>
      <c r="U39" s="58">
        <f>T39*R39</f>
        <v>0</v>
      </c>
      <c r="V39" s="76">
        <f>T39/$G39</f>
        <v>3.3286516853932584</v>
      </c>
      <c r="W39" s="76"/>
      <c r="X39" s="179">
        <v>0</v>
      </c>
      <c r="Y39" s="58">
        <f>X39*S39</f>
        <v>0</v>
      </c>
      <c r="Z39" s="82">
        <f>X39/$G39</f>
        <v>0</v>
      </c>
      <c r="AA39" s="76"/>
      <c r="AB39" s="76"/>
      <c r="AC39" s="76"/>
      <c r="AD39" s="129">
        <v>0</v>
      </c>
      <c r="AE39" s="128">
        <v>0</v>
      </c>
      <c r="AF39" s="74">
        <v>11599</v>
      </c>
      <c r="AG39" s="58">
        <f>AF39*AD39</f>
        <v>0</v>
      </c>
      <c r="AH39" s="76">
        <f>AF39/$G39</f>
        <v>54.30243445692884</v>
      </c>
      <c r="AI39" s="77"/>
      <c r="AJ39" s="74">
        <v>1211</v>
      </c>
      <c r="AK39" s="58">
        <f>AJ39*$I39</f>
        <v>0</v>
      </c>
      <c r="AL39" s="76">
        <f>AJ39/$G39</f>
        <v>5.669475655430712</v>
      </c>
      <c r="AM39" s="77"/>
      <c r="AN39" s="77" t="e">
        <f>AG39/AK39</f>
        <v>#DIV/0!</v>
      </c>
      <c r="AO39" s="83" t="e">
        <f>(AG39-K39)/K39</f>
        <v>#DIV/0!</v>
      </c>
      <c r="AP39" s="129">
        <v>0</v>
      </c>
      <c r="AQ39" s="128">
        <v>0</v>
      </c>
      <c r="AR39" s="68">
        <v>12240</v>
      </c>
      <c r="AS39" s="86">
        <f>AR39*$H39</f>
        <v>0</v>
      </c>
      <c r="AT39" s="87">
        <f>AR39/$G39</f>
        <v>57.30337078651686</v>
      </c>
      <c r="AU39" s="88"/>
      <c r="AV39" s="68">
        <v>1229</v>
      </c>
      <c r="AW39" s="86">
        <f>AV39*$AQ39</f>
        <v>0</v>
      </c>
      <c r="AX39" s="87">
        <f>AV39/$G39</f>
        <v>5.75374531835206</v>
      </c>
      <c r="AY39" s="89"/>
      <c r="AZ39"/>
      <c r="BA39"/>
      <c r="BB39"/>
    </row>
    <row r="40" spans="3:54" s="68" customFormat="1" ht="12.75">
      <c r="C40" s="68" t="s">
        <v>52</v>
      </c>
      <c r="D40" s="69">
        <v>1241</v>
      </c>
      <c r="E40" s="70">
        <v>9871744</v>
      </c>
      <c r="F40" s="71"/>
      <c r="G40" s="70">
        <v>226.6</v>
      </c>
      <c r="H40" s="72">
        <v>1</v>
      </c>
      <c r="I40" s="73">
        <v>1</v>
      </c>
      <c r="J40" s="74">
        <v>4280</v>
      </c>
      <c r="K40" s="75">
        <f>J40*$H40</f>
        <v>4280</v>
      </c>
      <c r="L40" s="76">
        <f>J40/$G40</f>
        <v>18.887908208296558</v>
      </c>
      <c r="M40" s="77"/>
      <c r="N40" s="74">
        <v>188</v>
      </c>
      <c r="O40" s="58">
        <f>N40*$I40</f>
        <v>188</v>
      </c>
      <c r="P40" s="76"/>
      <c r="Q40" s="78"/>
      <c r="R40" s="79">
        <v>1</v>
      </c>
      <c r="S40" s="80">
        <v>1</v>
      </c>
      <c r="T40" s="140">
        <v>4091</v>
      </c>
      <c r="U40" s="58">
        <f>T40*R40</f>
        <v>4091</v>
      </c>
      <c r="V40" s="76">
        <f>T40/$G40</f>
        <v>18.053839364518975</v>
      </c>
      <c r="W40" s="76"/>
      <c r="X40" s="179">
        <v>205</v>
      </c>
      <c r="Y40" s="58">
        <f>X40*S40</f>
        <v>205</v>
      </c>
      <c r="Z40" s="82">
        <f>X40/$G40</f>
        <v>0.9046778464254193</v>
      </c>
      <c r="AA40" s="76"/>
      <c r="AB40" s="76"/>
      <c r="AC40" s="76"/>
      <c r="AD40" s="79">
        <v>1</v>
      </c>
      <c r="AE40" s="80">
        <v>1</v>
      </c>
      <c r="AF40" s="74">
        <v>6109</v>
      </c>
      <c r="AG40" s="58">
        <f>AF40*AD40</f>
        <v>6109</v>
      </c>
      <c r="AH40" s="76">
        <f>AF40/$G40</f>
        <v>26.959399823477494</v>
      </c>
      <c r="AI40" s="77"/>
      <c r="AJ40" s="74">
        <v>271</v>
      </c>
      <c r="AK40" s="58">
        <f>AJ40*$I40</f>
        <v>271</v>
      </c>
      <c r="AL40" s="76">
        <f>AJ40/$G40</f>
        <v>1.1959399823477495</v>
      </c>
      <c r="AM40" s="77"/>
      <c r="AN40" s="77">
        <f>AG40/AK40</f>
        <v>22.542435424354245</v>
      </c>
      <c r="AO40" s="83">
        <f>(AG40-K40)/K40</f>
        <v>0.42733644859813086</v>
      </c>
      <c r="AP40" s="84">
        <v>1</v>
      </c>
      <c r="AQ40" s="85">
        <v>1</v>
      </c>
      <c r="AR40" s="68">
        <v>6109</v>
      </c>
      <c r="AS40" s="86">
        <f>AR40*$H40</f>
        <v>6109</v>
      </c>
      <c r="AT40" s="87">
        <f>AR40/$G40</f>
        <v>26.959399823477494</v>
      </c>
      <c r="AU40" s="88"/>
      <c r="AV40" s="68">
        <v>274</v>
      </c>
      <c r="AW40" s="86">
        <f>AV40*$AQ40</f>
        <v>274</v>
      </c>
      <c r="AX40" s="87">
        <f>AV40/$G40</f>
        <v>1.209179170344219</v>
      </c>
      <c r="AY40" s="89"/>
      <c r="AZ40"/>
      <c r="BA40"/>
      <c r="BB40"/>
    </row>
    <row r="41" spans="1:54" s="68" customFormat="1" ht="15.75">
      <c r="A41" s="43"/>
      <c r="C41" s="68" t="s">
        <v>52</v>
      </c>
      <c r="D41" s="69">
        <v>1242</v>
      </c>
      <c r="E41" s="70">
        <v>3335181</v>
      </c>
      <c r="F41" s="71"/>
      <c r="G41" s="70">
        <v>76.6</v>
      </c>
      <c r="H41" s="72">
        <v>1</v>
      </c>
      <c r="I41" s="73">
        <v>1</v>
      </c>
      <c r="J41" s="74">
        <v>21210</v>
      </c>
      <c r="K41" s="75">
        <f>J41*$H41</f>
        <v>21210</v>
      </c>
      <c r="L41" s="76">
        <f>J41/$G41</f>
        <v>276.89295039164494</v>
      </c>
      <c r="M41" s="77"/>
      <c r="N41" s="74">
        <v>1734</v>
      </c>
      <c r="O41" s="58">
        <f>N41*$I41</f>
        <v>1734</v>
      </c>
      <c r="P41" s="76"/>
      <c r="Q41" s="78"/>
      <c r="R41" s="79">
        <v>1</v>
      </c>
      <c r="S41" s="80">
        <v>1</v>
      </c>
      <c r="T41" s="140">
        <v>16554</v>
      </c>
      <c r="U41" s="58">
        <f>T41*R41</f>
        <v>16554</v>
      </c>
      <c r="V41" s="76">
        <f>T41/$G41</f>
        <v>216.10966057441254</v>
      </c>
      <c r="W41" s="76"/>
      <c r="X41" s="179">
        <v>1641</v>
      </c>
      <c r="Y41" s="58">
        <f>X41*S41</f>
        <v>1641</v>
      </c>
      <c r="Z41" s="82">
        <f>X41/$G41</f>
        <v>21.422976501305484</v>
      </c>
      <c r="AA41" s="76"/>
      <c r="AB41" s="76"/>
      <c r="AC41" s="76"/>
      <c r="AD41" s="79">
        <v>1</v>
      </c>
      <c r="AE41" s="80">
        <v>1</v>
      </c>
      <c r="AF41" s="74">
        <v>22939</v>
      </c>
      <c r="AG41" s="58">
        <f>AF41*AD41</f>
        <v>22939</v>
      </c>
      <c r="AH41" s="76">
        <f>AF41/$G41</f>
        <v>299.46475195822455</v>
      </c>
      <c r="AI41" s="77"/>
      <c r="AJ41" s="74">
        <v>1917</v>
      </c>
      <c r="AK41" s="58">
        <f>AJ41*$I41</f>
        <v>1917</v>
      </c>
      <c r="AL41" s="76">
        <f>AJ41/$G41</f>
        <v>25.026109660574413</v>
      </c>
      <c r="AM41" s="77"/>
      <c r="AN41" s="77">
        <f>AG41/AK41</f>
        <v>11.966092853416797</v>
      </c>
      <c r="AO41" s="83">
        <f>(AG41-K41)/K41</f>
        <v>0.08151815181518152</v>
      </c>
      <c r="AP41" s="84">
        <v>1</v>
      </c>
      <c r="AQ41" s="85">
        <v>1</v>
      </c>
      <c r="AR41" s="68">
        <v>22939</v>
      </c>
      <c r="AS41" s="86">
        <f>AR41*$H41</f>
        <v>22939</v>
      </c>
      <c r="AT41" s="87">
        <f>AR41/$G41</f>
        <v>299.46475195822455</v>
      </c>
      <c r="AU41" s="88"/>
      <c r="AV41" s="68">
        <v>1946</v>
      </c>
      <c r="AW41" s="86">
        <f>AV41*$AQ41</f>
        <v>1946</v>
      </c>
      <c r="AX41" s="87">
        <f>AV41/$G41</f>
        <v>25.404699738903396</v>
      </c>
      <c r="AY41" s="89"/>
      <c r="AZ41"/>
      <c r="BA41"/>
      <c r="BB41"/>
    </row>
    <row r="42" spans="1:54" s="68" customFormat="1" ht="15.75">
      <c r="A42" s="43"/>
      <c r="C42" s="68" t="s">
        <v>52</v>
      </c>
      <c r="D42" s="69">
        <v>1244</v>
      </c>
      <c r="E42" s="70">
        <v>4623674</v>
      </c>
      <c r="F42" s="71"/>
      <c r="G42" s="70">
        <v>106.1</v>
      </c>
      <c r="H42" s="127">
        <v>0</v>
      </c>
      <c r="I42" s="128">
        <v>0</v>
      </c>
      <c r="J42" s="74">
        <v>5911</v>
      </c>
      <c r="K42" s="75">
        <f>J42*$H42</f>
        <v>0</v>
      </c>
      <c r="L42" s="76">
        <f>J42/$G42</f>
        <v>55.71159283694628</v>
      </c>
      <c r="M42" s="77"/>
      <c r="N42" s="74">
        <v>1234</v>
      </c>
      <c r="O42" s="58">
        <f>N42*$I42</f>
        <v>0</v>
      </c>
      <c r="P42" s="76"/>
      <c r="Q42" s="78"/>
      <c r="R42" s="129">
        <v>0</v>
      </c>
      <c r="S42" s="128">
        <v>0</v>
      </c>
      <c r="T42" s="140">
        <v>6094</v>
      </c>
      <c r="U42" s="58">
        <f>T42*R42</f>
        <v>0</v>
      </c>
      <c r="V42" s="76">
        <f>T42/$G42</f>
        <v>57.4363807728558</v>
      </c>
      <c r="W42" s="76"/>
      <c r="X42" s="179">
        <v>1353</v>
      </c>
      <c r="Y42" s="58">
        <f>X42*S42</f>
        <v>0</v>
      </c>
      <c r="Z42" s="82">
        <f>X42/$G42</f>
        <v>12.752120640904808</v>
      </c>
      <c r="AA42" s="76"/>
      <c r="AB42" s="76"/>
      <c r="AC42" s="76"/>
      <c r="AD42" s="129">
        <v>0</v>
      </c>
      <c r="AE42" s="128">
        <v>0</v>
      </c>
      <c r="AF42" s="74">
        <v>13789</v>
      </c>
      <c r="AG42" s="58">
        <f>AF42*AD42</f>
        <v>0</v>
      </c>
      <c r="AH42" s="76">
        <f>AF42/$G42</f>
        <v>129.96229971724787</v>
      </c>
      <c r="AI42" s="77"/>
      <c r="AJ42" s="74">
        <v>4529</v>
      </c>
      <c r="AK42" s="58">
        <f>AJ42*$I42</f>
        <v>0</v>
      </c>
      <c r="AL42" s="76">
        <f>AJ42/$G42</f>
        <v>42.6861451460886</v>
      </c>
      <c r="AM42" s="77"/>
      <c r="AN42" s="77" t="e">
        <f>AG42/AK42</f>
        <v>#DIV/0!</v>
      </c>
      <c r="AO42" s="83" t="e">
        <f>(AG42-K42)/K42</f>
        <v>#DIV/0!</v>
      </c>
      <c r="AP42" s="129">
        <v>0</v>
      </c>
      <c r="AQ42" s="128">
        <v>0</v>
      </c>
      <c r="AR42" s="68">
        <v>13919</v>
      </c>
      <c r="AS42" s="86">
        <f>AR42*$H42</f>
        <v>0</v>
      </c>
      <c r="AT42" s="87">
        <f>AR42/$G42</f>
        <v>131.1875589066918</v>
      </c>
      <c r="AU42" s="88"/>
      <c r="AV42" s="68">
        <v>4497</v>
      </c>
      <c r="AW42" s="86">
        <f>AV42*$AQ42</f>
        <v>0</v>
      </c>
      <c r="AX42" s="87">
        <f>AV42/$G42</f>
        <v>42.384542884071635</v>
      </c>
      <c r="AY42" s="89"/>
      <c r="AZ42"/>
      <c r="BA42"/>
      <c r="BB42"/>
    </row>
    <row r="43" spans="1:54" s="68" customFormat="1" ht="15.75">
      <c r="A43" s="43"/>
      <c r="C43" s="68" t="s">
        <v>52</v>
      </c>
      <c r="D43" s="69">
        <v>1245</v>
      </c>
      <c r="E43" s="70">
        <v>4999404</v>
      </c>
      <c r="F43" s="71"/>
      <c r="G43" s="70">
        <v>114.8</v>
      </c>
      <c r="H43" s="127">
        <v>0</v>
      </c>
      <c r="I43" s="128">
        <v>0</v>
      </c>
      <c r="J43" s="74">
        <v>6160</v>
      </c>
      <c r="K43" s="75">
        <f>J43*$H43</f>
        <v>0</v>
      </c>
      <c r="L43" s="76">
        <f>J43/$G43</f>
        <v>53.65853658536585</v>
      </c>
      <c r="M43" s="77"/>
      <c r="N43" s="74">
        <v>2418</v>
      </c>
      <c r="O43" s="58">
        <f>N43*$I43</f>
        <v>0</v>
      </c>
      <c r="P43" s="76"/>
      <c r="Q43" s="78"/>
      <c r="R43" s="129">
        <v>0</v>
      </c>
      <c r="S43" s="128">
        <v>0</v>
      </c>
      <c r="T43" s="140">
        <v>6521</v>
      </c>
      <c r="U43" s="58">
        <f>T43*R43</f>
        <v>0</v>
      </c>
      <c r="V43" s="76">
        <f>T43/$G43</f>
        <v>56.80313588850174</v>
      </c>
      <c r="W43" s="76"/>
      <c r="X43" s="179">
        <v>2511</v>
      </c>
      <c r="Y43" s="58">
        <f>X43*S43</f>
        <v>0</v>
      </c>
      <c r="Z43" s="82">
        <f>X43/$G43</f>
        <v>21.872822299651567</v>
      </c>
      <c r="AA43" s="76"/>
      <c r="AB43" s="76"/>
      <c r="AC43" s="76"/>
      <c r="AD43" s="129">
        <v>0</v>
      </c>
      <c r="AE43" s="128">
        <v>0</v>
      </c>
      <c r="AF43" s="74">
        <v>6521</v>
      </c>
      <c r="AG43" s="58">
        <f>AF43*AD43</f>
        <v>0</v>
      </c>
      <c r="AH43" s="76">
        <f>AF43/$G43</f>
        <v>56.80313588850174</v>
      </c>
      <c r="AI43" s="77"/>
      <c r="AJ43" s="74">
        <v>2949</v>
      </c>
      <c r="AK43" s="58">
        <f>AJ43*$I43</f>
        <v>0</v>
      </c>
      <c r="AL43" s="76">
        <f>AJ43/$G43</f>
        <v>25.68815331010453</v>
      </c>
      <c r="AM43" s="77"/>
      <c r="AN43" s="77" t="e">
        <f>AG43/AK43</f>
        <v>#DIV/0!</v>
      </c>
      <c r="AO43" s="83" t="e">
        <f>(AG43-K43)/K43</f>
        <v>#DIV/0!</v>
      </c>
      <c r="AP43" s="129">
        <v>0</v>
      </c>
      <c r="AQ43" s="128">
        <v>0</v>
      </c>
      <c r="AR43" s="68">
        <v>6521</v>
      </c>
      <c r="AS43" s="86">
        <f>AR43*$H43</f>
        <v>0</v>
      </c>
      <c r="AT43" s="87">
        <f>AR43/$G43</f>
        <v>56.80313588850174</v>
      </c>
      <c r="AU43" s="88"/>
      <c r="AV43" s="68">
        <v>2995</v>
      </c>
      <c r="AW43" s="86">
        <f>AV43*$AQ43</f>
        <v>0</v>
      </c>
      <c r="AX43" s="87">
        <f>AV43/$G43</f>
        <v>26.088850174216027</v>
      </c>
      <c r="AY43" s="89"/>
      <c r="AZ43"/>
      <c r="BA43"/>
      <c r="BB43"/>
    </row>
    <row r="44" spans="1:54" s="68" customFormat="1" ht="15.75">
      <c r="A44" s="43"/>
      <c r="D44" s="69"/>
      <c r="E44" s="70"/>
      <c r="F44" s="71"/>
      <c r="G44" s="70"/>
      <c r="H44" s="90"/>
      <c r="I44" s="91"/>
      <c r="J44" s="74"/>
      <c r="K44" s="75"/>
      <c r="L44" s="76"/>
      <c r="M44" s="77"/>
      <c r="N44" s="74"/>
      <c r="O44" s="58"/>
      <c r="P44" s="76"/>
      <c r="Q44" s="78"/>
      <c r="R44" s="92"/>
      <c r="S44" s="93"/>
      <c r="T44" s="74"/>
      <c r="U44" s="76"/>
      <c r="V44" s="76"/>
      <c r="W44" s="76"/>
      <c r="X44" s="94"/>
      <c r="Y44" s="76"/>
      <c r="Z44" s="76"/>
      <c r="AA44" s="76"/>
      <c r="AB44" s="76"/>
      <c r="AC44" s="76"/>
      <c r="AD44" s="92"/>
      <c r="AE44" s="93"/>
      <c r="AF44" s="74"/>
      <c r="AG44" s="58"/>
      <c r="AH44" s="76"/>
      <c r="AI44" s="77"/>
      <c r="AJ44" s="74"/>
      <c r="AK44" s="58"/>
      <c r="AL44" s="76"/>
      <c r="AM44" s="77"/>
      <c r="AN44" s="77"/>
      <c r="AO44" s="83"/>
      <c r="AP44" s="95"/>
      <c r="AQ44" s="96"/>
      <c r="AS44" s="86"/>
      <c r="AT44" s="87"/>
      <c r="AU44" s="88"/>
      <c r="AW44" s="86"/>
      <c r="AX44" s="87"/>
      <c r="AY44" s="89"/>
      <c r="AZ44"/>
      <c r="BA44"/>
      <c r="BB44"/>
    </row>
    <row r="45" spans="1:51" s="98" customFormat="1" ht="15.75">
      <c r="A45" s="97"/>
      <c r="B45" s="98" t="s">
        <v>63</v>
      </c>
      <c r="D45" s="99"/>
      <c r="F45" s="100">
        <f>G45/640</f>
        <v>0.8189062499999998</v>
      </c>
      <c r="G45" s="98">
        <f>SUM(G40:G43)</f>
        <v>524.0999999999999</v>
      </c>
      <c r="H45" s="101"/>
      <c r="I45" s="102"/>
      <c r="J45" s="98">
        <f>SUM(J40:J43)</f>
        <v>37561</v>
      </c>
      <c r="K45" s="180">
        <f>SUM(K40:K43)</f>
        <v>25490</v>
      </c>
      <c r="L45" s="105">
        <f>J45/$G45</f>
        <v>71.66762068307577</v>
      </c>
      <c r="M45" s="106">
        <f>K45/$G47</f>
        <v>58.73271889400922</v>
      </c>
      <c r="N45" s="98">
        <f>SUM(N40:N43)</f>
        <v>5574</v>
      </c>
      <c r="O45" s="181">
        <f>SUM(O40:O43)</f>
        <v>1922</v>
      </c>
      <c r="P45" s="105">
        <f>N45/$G45</f>
        <v>10.63537492844877</v>
      </c>
      <c r="Q45" s="107">
        <f>O45/G47</f>
        <v>4.428571428571429</v>
      </c>
      <c r="R45" s="108"/>
      <c r="S45" s="109"/>
      <c r="T45" s="110">
        <f>SUM(T39:T44)</f>
        <v>33971</v>
      </c>
      <c r="U45" s="111">
        <f>SUM(U39:U44)</f>
        <v>20645</v>
      </c>
      <c r="V45" s="105">
        <f>T45/G45</f>
        <v>64.8177828658653</v>
      </c>
      <c r="W45" s="106">
        <f>U45/$G47</f>
        <v>47.56912442396313</v>
      </c>
      <c r="X45" s="110">
        <f>SUM(X39:X44)</f>
        <v>5710</v>
      </c>
      <c r="Y45" s="110">
        <f>SUM(Y39:Y44)</f>
        <v>1846</v>
      </c>
      <c r="Z45" s="105">
        <f>X45/G45</f>
        <v>10.89486739171914</v>
      </c>
      <c r="AA45" s="106">
        <f>Y45/G47</f>
        <v>4.253456221198157</v>
      </c>
      <c r="AB45" s="105"/>
      <c r="AC45" s="105"/>
      <c r="AD45" s="108"/>
      <c r="AE45" s="109"/>
      <c r="AF45" s="103">
        <f>SUM(AF40:AF43)</f>
        <v>49358</v>
      </c>
      <c r="AG45" s="181">
        <f>SUM(AG40:AG43)</f>
        <v>29048</v>
      </c>
      <c r="AH45" s="105">
        <f>AF45/$G45</f>
        <v>94.17668383896205</v>
      </c>
      <c r="AI45" s="106">
        <f>AG45/$G47</f>
        <v>66.93087557603687</v>
      </c>
      <c r="AJ45" s="98">
        <f>SUM(AJ40:AJ43)</f>
        <v>9666</v>
      </c>
      <c r="AK45" s="180">
        <f>SUM(AK40:AK43)</f>
        <v>2188</v>
      </c>
      <c r="AL45" s="105">
        <f>AJ45/$G45</f>
        <v>18.443045220377794</v>
      </c>
      <c r="AM45" s="106">
        <f>AK45/$G47</f>
        <v>5.04147465437788</v>
      </c>
      <c r="AN45" s="106">
        <f>AG45/AK45</f>
        <v>13.276051188299817</v>
      </c>
      <c r="AO45" s="112">
        <f>SUM(AG45-K45)/K45</f>
        <v>0.13958415064731267</v>
      </c>
      <c r="AP45" s="113"/>
      <c r="AQ45" s="114"/>
      <c r="AR45" s="98">
        <f>SUM(AR40:AR43)</f>
        <v>49488</v>
      </c>
      <c r="AS45" s="180">
        <f>SUM(AS40:AS43)</f>
        <v>29048</v>
      </c>
      <c r="AT45" s="100">
        <f>AR45/$G45</f>
        <v>94.42472810532342</v>
      </c>
      <c r="AU45" s="115">
        <f>AS45/$G47</f>
        <v>66.93087557603687</v>
      </c>
      <c r="AV45" s="98">
        <f>SUM(AV40:AV43)</f>
        <v>9712</v>
      </c>
      <c r="AW45" s="181">
        <f>SUM(AW40:AW43)</f>
        <v>2220</v>
      </c>
      <c r="AX45" s="100">
        <f>AV45/$G45</f>
        <v>18.53081473001336</v>
      </c>
      <c r="AY45" s="116">
        <f>AW45/$G47</f>
        <v>5.11520737327189</v>
      </c>
    </row>
    <row r="46" spans="1:54" s="68" customFormat="1" ht="15.75">
      <c r="A46" s="43"/>
      <c r="D46" s="69"/>
      <c r="E46" s="70"/>
      <c r="F46" s="71"/>
      <c r="G46" s="70"/>
      <c r="H46" s="90"/>
      <c r="I46" s="91"/>
      <c r="J46" s="74"/>
      <c r="K46" s="75"/>
      <c r="L46" s="76"/>
      <c r="M46" s="77"/>
      <c r="N46" s="74"/>
      <c r="O46" s="58"/>
      <c r="P46" s="76"/>
      <c r="Q46" s="78"/>
      <c r="R46" s="92"/>
      <c r="S46" s="93"/>
      <c r="T46" s="74"/>
      <c r="U46" s="76"/>
      <c r="V46" s="76"/>
      <c r="W46" s="76"/>
      <c r="X46" s="94"/>
      <c r="Y46" s="76"/>
      <c r="Z46" s="76"/>
      <c r="AA46" s="76"/>
      <c r="AB46" s="76"/>
      <c r="AC46" s="76"/>
      <c r="AD46" s="92"/>
      <c r="AE46" s="93"/>
      <c r="AF46" s="74"/>
      <c r="AG46" s="58"/>
      <c r="AH46" s="76"/>
      <c r="AI46" s="77"/>
      <c r="AJ46" s="74"/>
      <c r="AK46" s="58"/>
      <c r="AL46" s="76"/>
      <c r="AM46" s="77"/>
      <c r="AN46" s="77"/>
      <c r="AO46" s="83"/>
      <c r="AP46" s="95"/>
      <c r="AQ46" s="96"/>
      <c r="AS46" s="86"/>
      <c r="AT46" s="87"/>
      <c r="AU46" s="77"/>
      <c r="AW46" s="86"/>
      <c r="AX46" s="87"/>
      <c r="AY46" s="89"/>
      <c r="AZ46"/>
      <c r="BA46"/>
      <c r="BB46"/>
    </row>
    <row r="47" spans="1:51" s="44" customFormat="1" ht="15.75">
      <c r="A47" s="43"/>
      <c r="B47" s="44" t="s">
        <v>64</v>
      </c>
      <c r="D47" s="45"/>
      <c r="E47" s="46"/>
      <c r="F47" s="47">
        <v>0.7</v>
      </c>
      <c r="G47" s="46">
        <v>434</v>
      </c>
      <c r="H47" s="48"/>
      <c r="I47" s="49"/>
      <c r="K47" s="50">
        <v>41705</v>
      </c>
      <c r="L47" s="52">
        <v>96.1</v>
      </c>
      <c r="M47" s="52"/>
      <c r="N47" s="50">
        <v>5164</v>
      </c>
      <c r="O47" s="59"/>
      <c r="P47" s="52">
        <v>11.9</v>
      </c>
      <c r="Q47" s="55"/>
      <c r="R47" s="120"/>
      <c r="S47" s="121"/>
      <c r="U47" s="52"/>
      <c r="V47" s="52"/>
      <c r="W47" s="52"/>
      <c r="X47" s="59"/>
      <c r="Y47" s="52"/>
      <c r="Z47" s="52"/>
      <c r="AA47" s="52"/>
      <c r="AB47" s="52"/>
      <c r="AC47" s="52"/>
      <c r="AD47" s="120"/>
      <c r="AE47" s="121"/>
      <c r="AG47" s="50">
        <v>60792</v>
      </c>
      <c r="AI47" s="52">
        <v>140.1</v>
      </c>
      <c r="AJ47" s="50">
        <v>8138</v>
      </c>
      <c r="AK47" s="59"/>
      <c r="AM47" s="52">
        <v>18.8</v>
      </c>
      <c r="AN47" s="52">
        <v>7.5</v>
      </c>
      <c r="AO47" s="143">
        <v>0.458</v>
      </c>
      <c r="AP47" s="124"/>
      <c r="AQ47" s="48"/>
      <c r="AT47" s="64"/>
      <c r="AU47" s="64"/>
      <c r="AX47" s="64"/>
      <c r="AY47" s="144"/>
    </row>
    <row r="48" spans="1:54" s="68" customFormat="1" ht="16.5" thickBot="1">
      <c r="A48" s="43"/>
      <c r="D48" s="69"/>
      <c r="E48" s="70"/>
      <c r="F48" s="71"/>
      <c r="G48" s="70"/>
      <c r="H48" s="90"/>
      <c r="I48" s="91"/>
      <c r="J48" s="74"/>
      <c r="K48" s="75"/>
      <c r="L48" s="76"/>
      <c r="M48" s="77"/>
      <c r="N48" s="74"/>
      <c r="O48" s="58"/>
      <c r="P48" s="76"/>
      <c r="Q48" s="78"/>
      <c r="R48" s="92"/>
      <c r="S48" s="93"/>
      <c r="T48" s="74"/>
      <c r="U48" s="76"/>
      <c r="V48" s="76"/>
      <c r="W48" s="76"/>
      <c r="X48" s="94"/>
      <c r="Y48" s="76"/>
      <c r="Z48" s="76"/>
      <c r="AA48" s="76"/>
      <c r="AB48" s="76"/>
      <c r="AC48" s="76"/>
      <c r="AD48" s="92"/>
      <c r="AE48" s="93"/>
      <c r="AF48" s="74"/>
      <c r="AG48" s="58"/>
      <c r="AH48" s="76"/>
      <c r="AI48" s="77"/>
      <c r="AJ48" s="74"/>
      <c r="AK48" s="58"/>
      <c r="AL48" s="76"/>
      <c r="AM48" s="77"/>
      <c r="AN48" s="77"/>
      <c r="AO48" s="83"/>
      <c r="AP48" s="95"/>
      <c r="AQ48" s="96"/>
      <c r="AS48" s="86"/>
      <c r="AT48" s="87"/>
      <c r="AU48" s="88"/>
      <c r="AW48" s="86"/>
      <c r="AX48" s="87"/>
      <c r="AY48" s="89"/>
      <c r="AZ48"/>
      <c r="BA48"/>
      <c r="BB48"/>
    </row>
    <row r="49" spans="1:54" s="145" customFormat="1" ht="16.5" thickTop="1">
      <c r="A49" s="24"/>
      <c r="D49" s="146"/>
      <c r="E49" s="147"/>
      <c r="F49" s="148"/>
      <c r="G49" s="147"/>
      <c r="H49" s="149"/>
      <c r="I49" s="149"/>
      <c r="K49" s="150"/>
      <c r="L49" s="151"/>
      <c r="M49" s="152"/>
      <c r="O49" s="153"/>
      <c r="P49" s="151"/>
      <c r="Q49" s="154"/>
      <c r="R49" s="155"/>
      <c r="S49" s="156"/>
      <c r="U49" s="151"/>
      <c r="V49" s="151"/>
      <c r="W49" s="151"/>
      <c r="X49" s="157"/>
      <c r="Y49" s="151"/>
      <c r="Z49" s="151"/>
      <c r="AA49" s="151"/>
      <c r="AB49" s="151"/>
      <c r="AC49" s="151"/>
      <c r="AD49" s="155"/>
      <c r="AE49" s="156"/>
      <c r="AG49" s="153"/>
      <c r="AH49" s="151"/>
      <c r="AI49" s="152"/>
      <c r="AK49" s="153"/>
      <c r="AL49" s="151"/>
      <c r="AM49" s="152"/>
      <c r="AN49" s="152"/>
      <c r="AO49" s="158"/>
      <c r="AP49" s="159"/>
      <c r="AQ49" s="160"/>
      <c r="AS49" s="161"/>
      <c r="AT49" s="151"/>
      <c r="AU49" s="152"/>
      <c r="AW49" s="161"/>
      <c r="AX49" s="151"/>
      <c r="AY49" s="162"/>
      <c r="AZ49" s="163"/>
      <c r="BA49" s="163"/>
      <c r="BB49" s="163"/>
    </row>
    <row r="50" spans="1:54" s="68" customFormat="1" ht="15.75">
      <c r="A50" s="43"/>
      <c r="D50" s="69"/>
      <c r="E50" s="70"/>
      <c r="F50" s="71"/>
      <c r="G50" s="70"/>
      <c r="H50" s="90"/>
      <c r="I50" s="91"/>
      <c r="J50" s="74"/>
      <c r="K50" s="75"/>
      <c r="L50" s="76"/>
      <c r="M50" s="77"/>
      <c r="N50" s="74"/>
      <c r="O50" s="58"/>
      <c r="P50" s="76"/>
      <c r="Q50" s="78"/>
      <c r="R50" s="92"/>
      <c r="S50" s="93"/>
      <c r="T50" s="74"/>
      <c r="U50" s="76"/>
      <c r="V50" s="76"/>
      <c r="W50" s="76"/>
      <c r="X50" s="94"/>
      <c r="Y50" s="76"/>
      <c r="Z50" s="76"/>
      <c r="AA50" s="76"/>
      <c r="AB50" s="76"/>
      <c r="AC50" s="76"/>
      <c r="AD50" s="92"/>
      <c r="AE50" s="93"/>
      <c r="AF50" s="74"/>
      <c r="AG50" s="58"/>
      <c r="AH50" s="76"/>
      <c r="AI50" s="77"/>
      <c r="AJ50" s="74"/>
      <c r="AK50" s="58"/>
      <c r="AL50" s="76"/>
      <c r="AM50" s="77"/>
      <c r="AN50" s="77"/>
      <c r="AO50" s="83"/>
      <c r="AP50" s="95"/>
      <c r="AQ50" s="96"/>
      <c r="AS50" s="86"/>
      <c r="AT50" s="87"/>
      <c r="AU50" s="88"/>
      <c r="AW50" s="86"/>
      <c r="AX50" s="87"/>
      <c r="AY50" s="89"/>
      <c r="AZ50"/>
      <c r="BA50"/>
      <c r="BB50"/>
    </row>
    <row r="51" spans="1:54" s="68" customFormat="1" ht="15.75">
      <c r="A51" s="126">
        <v>12</v>
      </c>
      <c r="B51" s="44" t="s">
        <v>65</v>
      </c>
      <c r="C51" s="68" t="s">
        <v>52</v>
      </c>
      <c r="D51" s="69">
        <v>1243</v>
      </c>
      <c r="E51" s="70">
        <v>6968316</v>
      </c>
      <c r="F51" s="71"/>
      <c r="G51" s="70">
        <v>160</v>
      </c>
      <c r="H51" s="72">
        <v>1</v>
      </c>
      <c r="I51" s="73">
        <v>1</v>
      </c>
      <c r="J51" s="74">
        <v>4420</v>
      </c>
      <c r="K51" s="75">
        <f>J51*$H51</f>
        <v>4420</v>
      </c>
      <c r="L51" s="76">
        <f>J51/$G51</f>
        <v>27.625</v>
      </c>
      <c r="M51" s="77"/>
      <c r="N51" s="74">
        <v>2614</v>
      </c>
      <c r="O51" s="58">
        <f>N51*$I51</f>
        <v>2614</v>
      </c>
      <c r="P51" s="76"/>
      <c r="Q51" s="78"/>
      <c r="R51" s="79">
        <v>1</v>
      </c>
      <c r="S51" s="80">
        <v>1</v>
      </c>
      <c r="T51">
        <v>5189</v>
      </c>
      <c r="U51" s="58">
        <f>T51*R51</f>
        <v>5189</v>
      </c>
      <c r="V51" s="76">
        <f>T51/$G51</f>
        <v>32.43125</v>
      </c>
      <c r="W51" s="76"/>
      <c r="X51" s="81">
        <v>3537</v>
      </c>
      <c r="Y51" s="58">
        <f>X51*S51</f>
        <v>3537</v>
      </c>
      <c r="Z51" s="82">
        <f>X51/$G51</f>
        <v>22.10625</v>
      </c>
      <c r="AA51" s="76"/>
      <c r="AB51" s="76"/>
      <c r="AC51" s="76"/>
      <c r="AD51" s="79">
        <v>1</v>
      </c>
      <c r="AE51" s="80">
        <v>1</v>
      </c>
      <c r="AF51" s="74">
        <v>7048</v>
      </c>
      <c r="AG51" s="58">
        <f>AF51*AD51</f>
        <v>7048</v>
      </c>
      <c r="AH51" s="76">
        <f>AF51/$G51</f>
        <v>44.05</v>
      </c>
      <c r="AI51" s="77"/>
      <c r="AJ51" s="74">
        <v>3934</v>
      </c>
      <c r="AK51" s="58">
        <f>AJ51*$I51</f>
        <v>3934</v>
      </c>
      <c r="AL51" s="76">
        <f>AJ51/$G51</f>
        <v>24.5875</v>
      </c>
      <c r="AM51" s="77"/>
      <c r="AN51" s="77">
        <f>AG51/AK51</f>
        <v>1.791560752414845</v>
      </c>
      <c r="AO51" s="83">
        <f>(AG51-K51)/K51</f>
        <v>0.5945701357466063</v>
      </c>
      <c r="AP51" s="84">
        <v>1</v>
      </c>
      <c r="AQ51" s="85">
        <v>1</v>
      </c>
      <c r="AR51" s="68">
        <v>7048</v>
      </c>
      <c r="AS51" s="86">
        <f>AR51*$H51</f>
        <v>7048</v>
      </c>
      <c r="AT51" s="87">
        <f>AR51/$G51</f>
        <v>44.05</v>
      </c>
      <c r="AU51" s="88"/>
      <c r="AV51" s="68">
        <v>3994</v>
      </c>
      <c r="AW51" s="86">
        <f>AV51*$AQ51</f>
        <v>3994</v>
      </c>
      <c r="AX51" s="87">
        <f>AV51/$G51</f>
        <v>24.9625</v>
      </c>
      <c r="AY51" s="89"/>
      <c r="AZ51"/>
      <c r="BA51"/>
      <c r="BB51"/>
    </row>
    <row r="52" spans="1:54" s="68" customFormat="1" ht="15.75">
      <c r="A52" s="43"/>
      <c r="C52" s="68" t="s">
        <v>52</v>
      </c>
      <c r="D52" s="69">
        <v>1244</v>
      </c>
      <c r="E52" s="70">
        <v>4623674</v>
      </c>
      <c r="F52" s="71"/>
      <c r="G52" s="70">
        <v>106.1</v>
      </c>
      <c r="H52" s="127">
        <v>0</v>
      </c>
      <c r="I52" s="128">
        <v>0</v>
      </c>
      <c r="J52" s="74">
        <v>5911</v>
      </c>
      <c r="K52" s="75">
        <f>J52*$H52</f>
        <v>0</v>
      </c>
      <c r="L52" s="76">
        <f>J52/$G52</f>
        <v>55.71159283694628</v>
      </c>
      <c r="M52" s="77"/>
      <c r="N52" s="74">
        <v>1234</v>
      </c>
      <c r="O52" s="58">
        <f>N52*$I52</f>
        <v>0</v>
      </c>
      <c r="P52" s="76"/>
      <c r="Q52" s="78"/>
      <c r="R52" s="129">
        <v>0</v>
      </c>
      <c r="S52" s="128">
        <v>0</v>
      </c>
      <c r="T52">
        <v>6094</v>
      </c>
      <c r="U52" s="58">
        <f>T52*R52</f>
        <v>0</v>
      </c>
      <c r="V52" s="76">
        <f>T52/$G52</f>
        <v>57.4363807728558</v>
      </c>
      <c r="W52" s="76"/>
      <c r="X52" s="81">
        <v>1353</v>
      </c>
      <c r="Y52" s="58">
        <f>X52*S52</f>
        <v>0</v>
      </c>
      <c r="Z52" s="82">
        <f>X52/$G52</f>
        <v>12.752120640904808</v>
      </c>
      <c r="AA52" s="76"/>
      <c r="AB52" s="76"/>
      <c r="AC52" s="76"/>
      <c r="AD52" s="129">
        <v>0</v>
      </c>
      <c r="AE52" s="128">
        <v>0</v>
      </c>
      <c r="AF52" s="74">
        <v>13789</v>
      </c>
      <c r="AG52" s="58">
        <f>AF52*AD52</f>
        <v>0</v>
      </c>
      <c r="AH52" s="76">
        <f>AF52/$G52</f>
        <v>129.96229971724787</v>
      </c>
      <c r="AI52" s="77"/>
      <c r="AJ52" s="74">
        <v>4529</v>
      </c>
      <c r="AK52" s="58">
        <f>AJ52*$I52</f>
        <v>0</v>
      </c>
      <c r="AL52" s="76">
        <f>AJ52/$G52</f>
        <v>42.6861451460886</v>
      </c>
      <c r="AM52" s="77"/>
      <c r="AN52" s="77" t="e">
        <f>AG52/AK52</f>
        <v>#DIV/0!</v>
      </c>
      <c r="AO52" s="83" t="e">
        <f>(AG52-K52)/K52</f>
        <v>#DIV/0!</v>
      </c>
      <c r="AP52" s="129">
        <v>0</v>
      </c>
      <c r="AQ52" s="128">
        <v>0</v>
      </c>
      <c r="AR52" s="68">
        <v>13919</v>
      </c>
      <c r="AS52" s="86">
        <f>AR52*$H52</f>
        <v>0</v>
      </c>
      <c r="AT52" s="87">
        <f>AR52/$G52</f>
        <v>131.1875589066918</v>
      </c>
      <c r="AU52" s="88"/>
      <c r="AV52" s="68">
        <v>4497</v>
      </c>
      <c r="AW52" s="86">
        <f>AV52*$AQ52</f>
        <v>0</v>
      </c>
      <c r="AX52" s="87">
        <f>AV52/$G52</f>
        <v>42.384542884071635</v>
      </c>
      <c r="AY52" s="89"/>
      <c r="AZ52"/>
      <c r="BA52"/>
      <c r="BB52"/>
    </row>
    <row r="53" spans="1:54" s="68" customFormat="1" ht="15.75">
      <c r="A53" s="43"/>
      <c r="C53" s="68" t="s">
        <v>52</v>
      </c>
      <c r="D53" s="69">
        <v>1245</v>
      </c>
      <c r="E53" s="70">
        <v>4999404</v>
      </c>
      <c r="F53" s="71"/>
      <c r="G53" s="70">
        <v>114.8</v>
      </c>
      <c r="H53" s="127">
        <v>0</v>
      </c>
      <c r="I53" s="128">
        <v>0</v>
      </c>
      <c r="J53" s="74">
        <v>6160</v>
      </c>
      <c r="K53" s="75">
        <f>J53*$H53</f>
        <v>0</v>
      </c>
      <c r="L53" s="76">
        <f>J53/$G53</f>
        <v>53.65853658536585</v>
      </c>
      <c r="M53" s="77"/>
      <c r="N53" s="74">
        <v>2418</v>
      </c>
      <c r="O53" s="58">
        <f>N53*$I53</f>
        <v>0</v>
      </c>
      <c r="P53" s="76"/>
      <c r="Q53" s="78"/>
      <c r="R53" s="129">
        <v>0</v>
      </c>
      <c r="S53" s="128">
        <v>0</v>
      </c>
      <c r="T53">
        <v>6521</v>
      </c>
      <c r="U53" s="58">
        <f>T53*R53</f>
        <v>0</v>
      </c>
      <c r="V53" s="76">
        <f>T53/$G53</f>
        <v>56.80313588850174</v>
      </c>
      <c r="W53" s="76"/>
      <c r="X53" s="81">
        <v>2511</v>
      </c>
      <c r="Y53" s="58">
        <f>X53*S53</f>
        <v>0</v>
      </c>
      <c r="Z53" s="82">
        <f>X53/$G53</f>
        <v>21.872822299651567</v>
      </c>
      <c r="AA53" s="76"/>
      <c r="AB53" s="76"/>
      <c r="AC53" s="76"/>
      <c r="AD53" s="129">
        <v>0</v>
      </c>
      <c r="AE53" s="128">
        <v>0</v>
      </c>
      <c r="AF53" s="74">
        <v>6521</v>
      </c>
      <c r="AG53" s="58">
        <f>AF53*AD53</f>
        <v>0</v>
      </c>
      <c r="AH53" s="76">
        <f>AF53/$G53</f>
        <v>56.80313588850174</v>
      </c>
      <c r="AI53" s="77"/>
      <c r="AJ53" s="74">
        <v>2949</v>
      </c>
      <c r="AK53" s="58">
        <f>AJ53*$I53</f>
        <v>0</v>
      </c>
      <c r="AL53" s="76">
        <f>AJ53/$G53</f>
        <v>25.68815331010453</v>
      </c>
      <c r="AM53" s="77"/>
      <c r="AN53" s="77" t="e">
        <f>AG53/AK53</f>
        <v>#DIV/0!</v>
      </c>
      <c r="AO53" s="83" t="e">
        <f>(AG53-K53)/K53</f>
        <v>#DIV/0!</v>
      </c>
      <c r="AP53" s="129">
        <v>0</v>
      </c>
      <c r="AQ53" s="128">
        <v>0</v>
      </c>
      <c r="AR53" s="68">
        <v>6521</v>
      </c>
      <c r="AS53" s="86">
        <f>AR53*$H53</f>
        <v>0</v>
      </c>
      <c r="AT53" s="87">
        <f>AR53/$G53</f>
        <v>56.80313588850174</v>
      </c>
      <c r="AU53" s="88"/>
      <c r="AV53" s="68">
        <v>2995</v>
      </c>
      <c r="AW53" s="86">
        <f>AV53*$AQ53</f>
        <v>0</v>
      </c>
      <c r="AX53" s="87">
        <f>AV53/$G53</f>
        <v>26.088850174216027</v>
      </c>
      <c r="AY53" s="89"/>
      <c r="AZ53"/>
      <c r="BA53"/>
      <c r="BB53"/>
    </row>
    <row r="54" spans="1:54" s="68" customFormat="1" ht="15.75">
      <c r="A54" s="43"/>
      <c r="D54" s="69"/>
      <c r="E54" s="70"/>
      <c r="F54" s="71"/>
      <c r="G54" s="70"/>
      <c r="H54" s="90"/>
      <c r="I54" s="91"/>
      <c r="J54" s="74"/>
      <c r="K54" s="75"/>
      <c r="L54" s="76"/>
      <c r="M54" s="77"/>
      <c r="N54" s="74"/>
      <c r="O54" s="58"/>
      <c r="P54" s="76"/>
      <c r="Q54" s="78"/>
      <c r="R54" s="92"/>
      <c r="S54" s="93"/>
      <c r="T54" s="74"/>
      <c r="U54" s="76"/>
      <c r="V54" s="76"/>
      <c r="W54" s="76"/>
      <c r="X54" s="94"/>
      <c r="Y54" s="76"/>
      <c r="Z54" s="76"/>
      <c r="AA54" s="76"/>
      <c r="AB54" s="76"/>
      <c r="AC54" s="76"/>
      <c r="AD54" s="92"/>
      <c r="AE54" s="93"/>
      <c r="AF54" s="74"/>
      <c r="AG54" s="58"/>
      <c r="AH54" s="76"/>
      <c r="AI54" s="77"/>
      <c r="AJ54" s="74"/>
      <c r="AK54" s="58"/>
      <c r="AL54" s="76"/>
      <c r="AM54" s="77"/>
      <c r="AN54" s="77"/>
      <c r="AO54" s="83"/>
      <c r="AP54" s="95"/>
      <c r="AQ54" s="96"/>
      <c r="AS54" s="86"/>
      <c r="AT54" s="87"/>
      <c r="AU54" s="88"/>
      <c r="AW54" s="86"/>
      <c r="AX54" s="87"/>
      <c r="AY54" s="89"/>
      <c r="AZ54"/>
      <c r="BA54"/>
      <c r="BB54"/>
    </row>
    <row r="55" spans="1:51" s="98" customFormat="1" ht="15.75">
      <c r="A55" s="97"/>
      <c r="B55" s="98" t="s">
        <v>66</v>
      </c>
      <c r="D55" s="99"/>
      <c r="F55" s="100">
        <f>G55/640</f>
        <v>0.59515625</v>
      </c>
      <c r="G55" s="98">
        <f>SUM(G51:G54)</f>
        <v>380.90000000000003</v>
      </c>
      <c r="H55" s="101"/>
      <c r="I55" s="102"/>
      <c r="J55" s="103">
        <f>SUM(J51:J54)</f>
        <v>16491</v>
      </c>
      <c r="K55" s="104">
        <f>SUM(K51:K53)</f>
        <v>4420</v>
      </c>
      <c r="L55" s="105">
        <f>J55/$G55</f>
        <v>43.294828038855336</v>
      </c>
      <c r="M55" s="106">
        <f>K55/$G57</f>
        <v>35.36</v>
      </c>
      <c r="N55" s="103">
        <f>SUM(N51:N54)</f>
        <v>6266</v>
      </c>
      <c r="O55" s="104">
        <f>SUM(O51:O53)</f>
        <v>2614</v>
      </c>
      <c r="P55" s="105">
        <f>N55/$G55</f>
        <v>16.45051194539249</v>
      </c>
      <c r="Q55" s="107">
        <f>O55/G57</f>
        <v>20.912</v>
      </c>
      <c r="R55" s="108"/>
      <c r="S55" s="109"/>
      <c r="T55" s="110">
        <f>SUM(T51:T54)</f>
        <v>17804</v>
      </c>
      <c r="U55" s="111">
        <f>SUM(U51:U54)</f>
        <v>5189</v>
      </c>
      <c r="V55" s="105">
        <f>T55/G55</f>
        <v>46.74192701496455</v>
      </c>
      <c r="W55" s="106">
        <f>U55/$G57</f>
        <v>41.512</v>
      </c>
      <c r="X55" s="110">
        <f>SUM(X51:X54)</f>
        <v>7401</v>
      </c>
      <c r="Y55" s="110">
        <f>SUM(Y51:Y54)</f>
        <v>3537</v>
      </c>
      <c r="Z55" s="105">
        <f>X55/G55</f>
        <v>19.430296665791545</v>
      </c>
      <c r="AA55" s="106">
        <f>Y55/G57</f>
        <v>28.296</v>
      </c>
      <c r="AB55" s="105"/>
      <c r="AC55" s="105"/>
      <c r="AD55" s="108"/>
      <c r="AE55" s="109"/>
      <c r="AF55" s="103">
        <f>SUM(AF51:AF54)</f>
        <v>27358</v>
      </c>
      <c r="AG55" s="104">
        <f>SUM(AG51:AG53)</f>
        <v>7048</v>
      </c>
      <c r="AH55" s="105">
        <f>AF55/$G55</f>
        <v>71.82462588605932</v>
      </c>
      <c r="AI55" s="106">
        <f>AG55/$G57</f>
        <v>56.384</v>
      </c>
      <c r="AJ55" s="103">
        <f>SUM(AJ51:AJ54)</f>
        <v>11412</v>
      </c>
      <c r="AK55" s="104">
        <f>SUM(AK51:AK53)</f>
        <v>3934</v>
      </c>
      <c r="AL55" s="105">
        <f>AJ55/$G55</f>
        <v>29.960619585192962</v>
      </c>
      <c r="AM55" s="106">
        <f>AK55/$G57</f>
        <v>31.472</v>
      </c>
      <c r="AN55" s="106">
        <f>SUM(AG55/AK55)</f>
        <v>1.791560752414845</v>
      </c>
      <c r="AO55" s="112">
        <f>SUM(AG55-K55)/K55</f>
        <v>0.5945701357466063</v>
      </c>
      <c r="AP55" s="113"/>
      <c r="AQ55" s="114"/>
      <c r="AR55" s="98">
        <f>SUM(AR51:AR54)</f>
        <v>27488</v>
      </c>
      <c r="AS55" s="142">
        <f>SUM(AS51:AS53)</f>
        <v>7048</v>
      </c>
      <c r="AT55" s="100">
        <f>AR55/$G55</f>
        <v>72.16592281438697</v>
      </c>
      <c r="AU55" s="115">
        <f>AS55/$G57</f>
        <v>56.384</v>
      </c>
      <c r="AV55" s="98">
        <f>SUM(AV51:AV54)</f>
        <v>11486</v>
      </c>
      <c r="AW55" s="142">
        <f>SUM(AW51:AW53)</f>
        <v>3994</v>
      </c>
      <c r="AX55" s="100">
        <f>AV55/$G55</f>
        <v>30.154896298241006</v>
      </c>
      <c r="AY55" s="116">
        <f>AW55/$G57</f>
        <v>31.952</v>
      </c>
    </row>
    <row r="56" spans="1:54" s="68" customFormat="1" ht="15.75">
      <c r="A56" s="43"/>
      <c r="D56" s="69"/>
      <c r="E56" s="70"/>
      <c r="F56" s="71"/>
      <c r="G56" s="70"/>
      <c r="H56" s="90"/>
      <c r="I56" s="91"/>
      <c r="J56" s="74"/>
      <c r="K56" s="75"/>
      <c r="L56" s="76"/>
      <c r="M56" s="77"/>
      <c r="N56" s="74"/>
      <c r="O56" s="58"/>
      <c r="P56" s="76"/>
      <c r="Q56" s="78"/>
      <c r="R56" s="92"/>
      <c r="S56" s="93"/>
      <c r="T56" s="74"/>
      <c r="U56" s="76"/>
      <c r="V56" s="76"/>
      <c r="W56" s="76"/>
      <c r="X56" s="94"/>
      <c r="Y56" s="76"/>
      <c r="Z56" s="76"/>
      <c r="AA56" s="76"/>
      <c r="AB56" s="76"/>
      <c r="AC56" s="76"/>
      <c r="AD56" s="92"/>
      <c r="AE56" s="93"/>
      <c r="AF56" s="74"/>
      <c r="AG56" s="58"/>
      <c r="AH56" s="76"/>
      <c r="AI56" s="77"/>
      <c r="AJ56" s="74"/>
      <c r="AK56" s="58"/>
      <c r="AL56" s="76"/>
      <c r="AM56" s="77"/>
      <c r="AN56" s="77"/>
      <c r="AO56" s="83"/>
      <c r="AP56" s="95"/>
      <c r="AQ56" s="96"/>
      <c r="AS56" s="86"/>
      <c r="AT56" s="87"/>
      <c r="AU56" s="77"/>
      <c r="AW56" s="86"/>
      <c r="AX56" s="87"/>
      <c r="AY56" s="89"/>
      <c r="AZ56"/>
      <c r="BA56"/>
      <c r="BB56"/>
    </row>
    <row r="57" spans="1:51" s="44" customFormat="1" ht="15.75">
      <c r="A57" s="43"/>
      <c r="B57" s="44" t="s">
        <v>67</v>
      </c>
      <c r="D57" s="45"/>
      <c r="E57" s="46"/>
      <c r="F57" s="47">
        <v>0.2</v>
      </c>
      <c r="G57" s="46">
        <v>125</v>
      </c>
      <c r="H57" s="48"/>
      <c r="I57" s="49"/>
      <c r="K57" s="50">
        <v>11022</v>
      </c>
      <c r="L57" s="52">
        <v>88.2</v>
      </c>
      <c r="M57" s="52"/>
      <c r="N57" s="50">
        <v>3055</v>
      </c>
      <c r="O57" s="59"/>
      <c r="P57" s="52">
        <v>24.4</v>
      </c>
      <c r="Q57" s="55"/>
      <c r="R57" s="120"/>
      <c r="S57" s="121"/>
      <c r="U57" s="52"/>
      <c r="V57" s="52"/>
      <c r="W57" s="52"/>
      <c r="X57" s="59"/>
      <c r="Y57" s="52"/>
      <c r="Z57" s="52"/>
      <c r="AA57" s="52"/>
      <c r="AB57" s="52"/>
      <c r="AC57" s="52"/>
      <c r="AD57" s="120"/>
      <c r="AE57" s="121"/>
      <c r="AG57" s="50">
        <v>16356</v>
      </c>
      <c r="AI57" s="52">
        <v>130.8</v>
      </c>
      <c r="AJ57" s="50">
        <v>6983</v>
      </c>
      <c r="AK57" s="59"/>
      <c r="AM57" s="52">
        <v>55.9</v>
      </c>
      <c r="AN57" s="52">
        <v>2.3</v>
      </c>
      <c r="AO57" s="143">
        <v>0.484</v>
      </c>
      <c r="AP57" s="124"/>
      <c r="AQ57" s="48"/>
      <c r="AT57" s="64"/>
      <c r="AU57" s="64"/>
      <c r="AX57" s="64"/>
      <c r="AY57" s="144"/>
    </row>
    <row r="58" spans="1:54" s="68" customFormat="1" ht="15.75">
      <c r="A58" s="43"/>
      <c r="D58" s="69"/>
      <c r="E58" s="70"/>
      <c r="F58" s="71"/>
      <c r="G58" s="70"/>
      <c r="H58" s="90"/>
      <c r="I58" s="91"/>
      <c r="J58" s="74"/>
      <c r="K58" s="75"/>
      <c r="L58" s="76"/>
      <c r="M58" s="77"/>
      <c r="N58" s="74"/>
      <c r="O58" s="58"/>
      <c r="P58" s="76"/>
      <c r="Q58" s="78"/>
      <c r="R58" s="92"/>
      <c r="S58" s="93"/>
      <c r="T58" s="74"/>
      <c r="U58" s="76"/>
      <c r="V58" s="76"/>
      <c r="W58" s="76"/>
      <c r="X58" s="94"/>
      <c r="Y58" s="76"/>
      <c r="Z58" s="76"/>
      <c r="AA58" s="76"/>
      <c r="AB58" s="76"/>
      <c r="AC58" s="76"/>
      <c r="AD58" s="92"/>
      <c r="AE58" s="93"/>
      <c r="AF58" s="74"/>
      <c r="AG58" s="58"/>
      <c r="AH58" s="76"/>
      <c r="AI58" s="77"/>
      <c r="AJ58" s="74"/>
      <c r="AK58" s="58"/>
      <c r="AL58" s="76"/>
      <c r="AM58" s="77"/>
      <c r="AN58" s="77"/>
      <c r="AO58" s="83"/>
      <c r="AP58" s="95"/>
      <c r="AQ58" s="96"/>
      <c r="AS58" s="86"/>
      <c r="AT58" s="87"/>
      <c r="AU58" s="88"/>
      <c r="AW58" s="86"/>
      <c r="AX58" s="87"/>
      <c r="AY58" s="89"/>
      <c r="AZ58"/>
      <c r="BA58"/>
      <c r="BB58"/>
    </row>
    <row r="59" spans="1:54" s="68" customFormat="1" ht="16.5" thickBot="1">
      <c r="A59" s="43"/>
      <c r="D59" s="69"/>
      <c r="E59" s="70"/>
      <c r="F59" s="71"/>
      <c r="G59" s="70"/>
      <c r="H59" s="90"/>
      <c r="I59" s="91"/>
      <c r="J59" s="74"/>
      <c r="K59" s="75"/>
      <c r="L59" s="76"/>
      <c r="M59" s="77"/>
      <c r="N59" s="74"/>
      <c r="O59" s="58"/>
      <c r="P59" s="76"/>
      <c r="Q59" s="78"/>
      <c r="R59" s="92"/>
      <c r="S59" s="93"/>
      <c r="T59" s="74"/>
      <c r="U59" s="76"/>
      <c r="V59" s="76"/>
      <c r="W59" s="76"/>
      <c r="X59" s="94"/>
      <c r="Y59" s="76"/>
      <c r="Z59" s="76"/>
      <c r="AA59" s="76"/>
      <c r="AB59" s="76"/>
      <c r="AC59" s="76"/>
      <c r="AD59" s="92"/>
      <c r="AE59" s="93"/>
      <c r="AF59" s="74"/>
      <c r="AG59" s="58"/>
      <c r="AH59" s="76"/>
      <c r="AI59" s="77"/>
      <c r="AJ59" s="74"/>
      <c r="AK59" s="58"/>
      <c r="AL59" s="76"/>
      <c r="AM59" s="77"/>
      <c r="AN59" s="77"/>
      <c r="AO59" s="83"/>
      <c r="AP59" s="95"/>
      <c r="AQ59" s="96"/>
      <c r="AS59" s="86"/>
      <c r="AT59" s="87"/>
      <c r="AU59" s="88"/>
      <c r="AW59" s="86"/>
      <c r="AX59" s="87"/>
      <c r="AY59" s="89"/>
      <c r="AZ59"/>
      <c r="BA59"/>
      <c r="BB59"/>
    </row>
    <row r="60" spans="1:54" s="145" customFormat="1" ht="16.5" thickTop="1">
      <c r="A60" s="24"/>
      <c r="D60" s="146"/>
      <c r="E60" s="147"/>
      <c r="F60" s="148"/>
      <c r="G60" s="147"/>
      <c r="H60" s="149"/>
      <c r="I60" s="149"/>
      <c r="K60" s="150"/>
      <c r="L60" s="151"/>
      <c r="M60" s="152"/>
      <c r="O60" s="153"/>
      <c r="P60" s="151"/>
      <c r="Q60" s="154"/>
      <c r="R60" s="155"/>
      <c r="S60" s="156"/>
      <c r="U60" s="151"/>
      <c r="V60" s="151"/>
      <c r="W60" s="151"/>
      <c r="X60" s="157"/>
      <c r="Y60" s="151"/>
      <c r="Z60" s="151"/>
      <c r="AA60" s="151"/>
      <c r="AB60" s="151"/>
      <c r="AC60" s="151"/>
      <c r="AD60" s="155"/>
      <c r="AE60" s="156"/>
      <c r="AG60" s="153"/>
      <c r="AH60" s="151"/>
      <c r="AI60" s="152"/>
      <c r="AK60" s="153"/>
      <c r="AL60" s="151"/>
      <c r="AM60" s="152"/>
      <c r="AN60" s="152"/>
      <c r="AO60" s="158"/>
      <c r="AP60" s="159"/>
      <c r="AQ60" s="160"/>
      <c r="AS60" s="161"/>
      <c r="AT60" s="151"/>
      <c r="AU60" s="152"/>
      <c r="AW60" s="161"/>
      <c r="AX60" s="151"/>
      <c r="AY60" s="162"/>
      <c r="AZ60" s="163"/>
      <c r="BA60" s="163"/>
      <c r="BB60" s="163"/>
    </row>
    <row r="61" spans="1:54" s="68" customFormat="1" ht="15.75">
      <c r="A61" s="43"/>
      <c r="D61" s="69"/>
      <c r="E61" s="70"/>
      <c r="F61" s="71"/>
      <c r="G61" s="70"/>
      <c r="H61" s="90"/>
      <c r="I61" s="91"/>
      <c r="J61" s="74"/>
      <c r="K61" s="75"/>
      <c r="L61" s="76"/>
      <c r="M61" s="77"/>
      <c r="N61" s="74"/>
      <c r="O61" s="58"/>
      <c r="P61" s="76"/>
      <c r="Q61" s="78"/>
      <c r="R61" s="92"/>
      <c r="S61" s="93"/>
      <c r="T61" s="74"/>
      <c r="U61" s="76"/>
      <c r="V61" s="76"/>
      <c r="W61" s="76"/>
      <c r="X61" s="94"/>
      <c r="Y61" s="76"/>
      <c r="Z61" s="76"/>
      <c r="AA61" s="76"/>
      <c r="AB61" s="76"/>
      <c r="AC61" s="76"/>
      <c r="AD61" s="92"/>
      <c r="AE61" s="93"/>
      <c r="AF61" s="74"/>
      <c r="AG61" s="58"/>
      <c r="AH61" s="76"/>
      <c r="AI61" s="77"/>
      <c r="AJ61" s="74"/>
      <c r="AK61" s="58"/>
      <c r="AL61" s="76"/>
      <c r="AM61" s="77"/>
      <c r="AN61" s="77"/>
      <c r="AO61" s="83"/>
      <c r="AP61" s="95"/>
      <c r="AQ61" s="96"/>
      <c r="AS61" s="86"/>
      <c r="AT61" s="87"/>
      <c r="AU61" s="88"/>
      <c r="AW61" s="86"/>
      <c r="AX61" s="87"/>
      <c r="AY61" s="89"/>
      <c r="AZ61"/>
      <c r="BA61"/>
      <c r="BB61"/>
    </row>
    <row r="62" spans="1:54" s="68" customFormat="1" ht="15.75">
      <c r="A62" s="67">
        <v>13</v>
      </c>
      <c r="B62" s="44" t="s">
        <v>68</v>
      </c>
      <c r="C62" s="68" t="s">
        <v>52</v>
      </c>
      <c r="D62" s="69">
        <v>1236</v>
      </c>
      <c r="E62" s="70">
        <v>5004765</v>
      </c>
      <c r="F62" s="71"/>
      <c r="G62" s="70">
        <v>114.9</v>
      </c>
      <c r="H62" s="72">
        <v>1</v>
      </c>
      <c r="I62" s="73">
        <v>1</v>
      </c>
      <c r="J62" s="74">
        <v>8610</v>
      </c>
      <c r="K62" s="75">
        <f>J62*$H62</f>
        <v>8610</v>
      </c>
      <c r="L62" s="76">
        <f>J62/$G62</f>
        <v>74.93472584856397</v>
      </c>
      <c r="M62" s="77"/>
      <c r="N62" s="74">
        <v>182</v>
      </c>
      <c r="O62" s="58">
        <f>N62*$I62</f>
        <v>182</v>
      </c>
      <c r="P62" s="76"/>
      <c r="Q62" s="76"/>
      <c r="R62" s="79">
        <v>1</v>
      </c>
      <c r="S62" s="80">
        <v>1</v>
      </c>
      <c r="T62">
        <v>9808</v>
      </c>
      <c r="U62" s="58">
        <f>T62*R62</f>
        <v>9808</v>
      </c>
      <c r="V62" s="76">
        <f>T62/$G62</f>
        <v>85.36118363794604</v>
      </c>
      <c r="W62" s="76"/>
      <c r="X62" s="81">
        <v>175</v>
      </c>
      <c r="Y62" s="58">
        <f>X62*S62</f>
        <v>175</v>
      </c>
      <c r="Z62" s="82">
        <f>X62/$G62</f>
        <v>1.5230635335073976</v>
      </c>
      <c r="AA62" s="76"/>
      <c r="AB62" s="76"/>
      <c r="AC62" s="76"/>
      <c r="AD62" s="92"/>
      <c r="AE62" s="93"/>
      <c r="AF62" s="74">
        <v>17321</v>
      </c>
      <c r="AG62" s="58">
        <f>AF62*AD62</f>
        <v>0</v>
      </c>
      <c r="AH62" s="76">
        <f>AF62/$G62</f>
        <v>150.7484769364665</v>
      </c>
      <c r="AI62" s="77"/>
      <c r="AJ62" s="74">
        <v>829</v>
      </c>
      <c r="AK62" s="58">
        <f>AJ62*$I62</f>
        <v>829</v>
      </c>
      <c r="AL62" s="76">
        <f>AJ62/$G62</f>
        <v>7.21496953872933</v>
      </c>
      <c r="AM62" s="77"/>
      <c r="AN62" s="77">
        <f>AG62/AK62</f>
        <v>0</v>
      </c>
      <c r="AO62" s="83">
        <f>(AG62-K62)/K62</f>
        <v>-1</v>
      </c>
      <c r="AP62" s="84">
        <v>1</v>
      </c>
      <c r="AQ62" s="85">
        <v>1</v>
      </c>
      <c r="AR62" s="68">
        <v>20513</v>
      </c>
      <c r="AS62" s="86">
        <f>AR62*$H62</f>
        <v>20513</v>
      </c>
      <c r="AT62" s="87">
        <f>AR62/$G62</f>
        <v>178.52915578764143</v>
      </c>
      <c r="AU62" s="88"/>
      <c r="AV62" s="68">
        <v>1128</v>
      </c>
      <c r="AW62" s="86">
        <f>AV62*$AQ62</f>
        <v>1128</v>
      </c>
      <c r="AX62" s="87">
        <f>AV62/$G62</f>
        <v>9.817232375979112</v>
      </c>
      <c r="AY62" s="89"/>
      <c r="AZ62"/>
      <c r="BA62"/>
      <c r="BB62"/>
    </row>
    <row r="63" spans="1:54" s="68" customFormat="1" ht="15.75">
      <c r="A63" s="43"/>
      <c r="C63" s="68" t="s">
        <v>52</v>
      </c>
      <c r="D63" s="69">
        <v>1238</v>
      </c>
      <c r="E63" s="70">
        <v>3939206</v>
      </c>
      <c r="F63" s="71"/>
      <c r="G63" s="70">
        <v>90.4</v>
      </c>
      <c r="H63" s="72">
        <v>1</v>
      </c>
      <c r="I63" s="73">
        <v>1</v>
      </c>
      <c r="J63" s="74">
        <v>4940</v>
      </c>
      <c r="K63" s="75">
        <f>J63*$H63</f>
        <v>4940</v>
      </c>
      <c r="L63" s="76">
        <f>J63/$G63</f>
        <v>54.64601769911504</v>
      </c>
      <c r="M63" s="77"/>
      <c r="N63" s="74">
        <v>1538</v>
      </c>
      <c r="O63" s="58">
        <f>N63*$I63</f>
        <v>1538</v>
      </c>
      <c r="P63" s="76"/>
      <c r="Q63" s="76"/>
      <c r="R63" s="79">
        <v>1</v>
      </c>
      <c r="S63" s="80">
        <v>1</v>
      </c>
      <c r="T63">
        <v>5107</v>
      </c>
      <c r="U63" s="58">
        <f>T63*R63</f>
        <v>5107</v>
      </c>
      <c r="V63" s="76">
        <f>T63/$G63</f>
        <v>56.493362831858406</v>
      </c>
      <c r="W63" s="76"/>
      <c r="X63" s="81">
        <v>1592</v>
      </c>
      <c r="Y63" s="58">
        <f>X63*S63</f>
        <v>1592</v>
      </c>
      <c r="Z63" s="82">
        <f>X63/$G63</f>
        <v>17.61061946902655</v>
      </c>
      <c r="AA63" s="76"/>
      <c r="AB63" s="76"/>
      <c r="AC63" s="76"/>
      <c r="AD63" s="92"/>
      <c r="AE63" s="93"/>
      <c r="AF63" s="74">
        <v>7464</v>
      </c>
      <c r="AG63" s="58">
        <f>AF63*AD63</f>
        <v>0</v>
      </c>
      <c r="AH63" s="76">
        <f>AF63/$G63</f>
        <v>82.56637168141593</v>
      </c>
      <c r="AI63" s="77"/>
      <c r="AJ63" s="74">
        <v>2495</v>
      </c>
      <c r="AK63" s="58">
        <f>AJ63*$I63</f>
        <v>2495</v>
      </c>
      <c r="AL63" s="76">
        <f>AJ63/$G63</f>
        <v>27.59955752212389</v>
      </c>
      <c r="AM63" s="77"/>
      <c r="AN63" s="77">
        <f>AG63/AK63</f>
        <v>0</v>
      </c>
      <c r="AO63" s="83">
        <f>(AG63-K63)/K63</f>
        <v>-1</v>
      </c>
      <c r="AP63" s="84">
        <v>1</v>
      </c>
      <c r="AQ63" s="85">
        <v>1</v>
      </c>
      <c r="AR63" s="68">
        <v>7429</v>
      </c>
      <c r="AS63" s="86">
        <f>AR63*$H63</f>
        <v>7429</v>
      </c>
      <c r="AT63" s="87">
        <f>AR63/$G63</f>
        <v>82.179203539823</v>
      </c>
      <c r="AU63" s="88"/>
      <c r="AV63" s="68">
        <v>2571</v>
      </c>
      <c r="AW63" s="86">
        <f>AV63*$AQ63</f>
        <v>2571</v>
      </c>
      <c r="AX63" s="87">
        <f>AV63/$G63</f>
        <v>28.44026548672566</v>
      </c>
      <c r="AY63" s="89"/>
      <c r="AZ63"/>
      <c r="BA63"/>
      <c r="BB63"/>
    </row>
    <row r="64" spans="1:54" s="68" customFormat="1" ht="15.75">
      <c r="A64" s="43"/>
      <c r="C64" s="68" t="s">
        <v>52</v>
      </c>
      <c r="D64" s="69">
        <v>1237</v>
      </c>
      <c r="E64" s="70">
        <v>3992716</v>
      </c>
      <c r="F64" s="71"/>
      <c r="G64" s="70">
        <v>91.7</v>
      </c>
      <c r="H64" s="72">
        <v>1</v>
      </c>
      <c r="I64" s="73">
        <v>1</v>
      </c>
      <c r="J64" s="74">
        <v>12991</v>
      </c>
      <c r="K64" s="75">
        <f>J64*$H64</f>
        <v>12991</v>
      </c>
      <c r="L64" s="76">
        <f>J64/$G64</f>
        <v>141.66848418756814</v>
      </c>
      <c r="M64" s="77"/>
      <c r="N64" s="74">
        <v>2730</v>
      </c>
      <c r="O64" s="58">
        <f>N64*$I64</f>
        <v>2730</v>
      </c>
      <c r="P64" s="76"/>
      <c r="Q64" s="76"/>
      <c r="R64" s="79">
        <v>1</v>
      </c>
      <c r="S64" s="80">
        <v>1</v>
      </c>
      <c r="T64">
        <v>13400</v>
      </c>
      <c r="U64" s="58">
        <f>T64*R64</f>
        <v>13400</v>
      </c>
      <c r="V64" s="76">
        <f>T64/$G64</f>
        <v>146.1286804798255</v>
      </c>
      <c r="W64" s="76"/>
      <c r="X64" s="81">
        <v>2792</v>
      </c>
      <c r="Y64" s="58">
        <f>X64*S64</f>
        <v>2792</v>
      </c>
      <c r="Z64" s="82">
        <f>X64/$G64</f>
        <v>30.44711014176663</v>
      </c>
      <c r="AA64" s="76"/>
      <c r="AB64" s="76"/>
      <c r="AC64" s="76"/>
      <c r="AD64" s="92"/>
      <c r="AE64" s="93"/>
      <c r="AF64" s="74">
        <v>13641</v>
      </c>
      <c r="AG64" s="58">
        <f>AF64*AD64</f>
        <v>0</v>
      </c>
      <c r="AH64" s="76">
        <f>AF64/$G64</f>
        <v>148.7568157033806</v>
      </c>
      <c r="AI64" s="77"/>
      <c r="AJ64" s="74">
        <v>4091</v>
      </c>
      <c r="AK64" s="58">
        <f>AJ64*$I64</f>
        <v>4091</v>
      </c>
      <c r="AL64" s="76">
        <f>AJ64/$G64</f>
        <v>44.61286804798255</v>
      </c>
      <c r="AM64" s="77"/>
      <c r="AN64" s="77">
        <f>AG64/AK64</f>
        <v>0</v>
      </c>
      <c r="AO64" s="83">
        <f>(AG64-K64)/K64</f>
        <v>-1</v>
      </c>
      <c r="AP64" s="84">
        <v>1</v>
      </c>
      <c r="AQ64" s="85">
        <v>1</v>
      </c>
      <c r="AR64" s="68">
        <v>15024</v>
      </c>
      <c r="AS64" s="86">
        <f>AR64*$H64</f>
        <v>15024</v>
      </c>
      <c r="AT64" s="87">
        <f>AR64/$G64</f>
        <v>163.83860414394766</v>
      </c>
      <c r="AU64" s="88"/>
      <c r="AV64" s="68">
        <v>4503</v>
      </c>
      <c r="AW64" s="86">
        <f>AV64*$AQ64</f>
        <v>4503</v>
      </c>
      <c r="AX64" s="87">
        <f>AV64/$G64</f>
        <v>49.105779716466735</v>
      </c>
      <c r="AY64" s="89"/>
      <c r="AZ64"/>
      <c r="BA64"/>
      <c r="BB64"/>
    </row>
    <row r="65" spans="1:54" s="68" customFormat="1" ht="15.75">
      <c r="A65" s="43"/>
      <c r="C65" s="68" t="s">
        <v>52</v>
      </c>
      <c r="D65" s="69">
        <v>1232</v>
      </c>
      <c r="E65" s="70">
        <v>2739956</v>
      </c>
      <c r="F65" s="71"/>
      <c r="G65" s="70">
        <v>62.9</v>
      </c>
      <c r="H65" s="72">
        <v>1</v>
      </c>
      <c r="I65" s="73">
        <v>1</v>
      </c>
      <c r="J65" s="74">
        <v>210</v>
      </c>
      <c r="K65" s="75">
        <f>J65*$H65</f>
        <v>210</v>
      </c>
      <c r="L65" s="76">
        <f>J65/$G65</f>
        <v>3.338632750397456</v>
      </c>
      <c r="M65" s="77"/>
      <c r="N65" s="74">
        <v>1294</v>
      </c>
      <c r="O65" s="58">
        <f>N65*$I65</f>
        <v>1294</v>
      </c>
      <c r="P65" s="76"/>
      <c r="Q65" s="76"/>
      <c r="R65" s="79">
        <v>1</v>
      </c>
      <c r="S65" s="80">
        <v>1</v>
      </c>
      <c r="T65">
        <v>218</v>
      </c>
      <c r="U65" s="58">
        <f>T65*R65</f>
        <v>218</v>
      </c>
      <c r="V65" s="76">
        <f>T65/$G65</f>
        <v>3.465818759936407</v>
      </c>
      <c r="W65" s="76"/>
      <c r="X65" s="81">
        <v>1338</v>
      </c>
      <c r="Y65" s="58">
        <f>X65*S65</f>
        <v>1338</v>
      </c>
      <c r="Z65" s="82">
        <f>X65/$G65</f>
        <v>21.271860095389506</v>
      </c>
      <c r="AA65" s="76"/>
      <c r="AB65" s="76"/>
      <c r="AC65" s="76"/>
      <c r="AD65" s="92"/>
      <c r="AE65" s="93"/>
      <c r="AF65" s="74">
        <v>111</v>
      </c>
      <c r="AG65" s="58">
        <f>AF65*AD65</f>
        <v>0</v>
      </c>
      <c r="AH65" s="76">
        <f>AF65/$G65</f>
        <v>1.7647058823529411</v>
      </c>
      <c r="AI65" s="77"/>
      <c r="AJ65" s="74">
        <v>1908</v>
      </c>
      <c r="AK65" s="58">
        <f>AJ65*$I65</f>
        <v>1908</v>
      </c>
      <c r="AL65" s="76">
        <f>AJ65/$G65</f>
        <v>30.333863275039747</v>
      </c>
      <c r="AM65" s="77"/>
      <c r="AN65" s="77">
        <f>AG65/AK65</f>
        <v>0</v>
      </c>
      <c r="AO65" s="83">
        <f>(AG65-K65)/K65</f>
        <v>-1</v>
      </c>
      <c r="AP65" s="84">
        <v>1</v>
      </c>
      <c r="AQ65" s="85">
        <v>1</v>
      </c>
      <c r="AR65" s="68">
        <v>111</v>
      </c>
      <c r="AS65" s="86">
        <f>AR65*$H65</f>
        <v>111</v>
      </c>
      <c r="AT65" s="87">
        <f>AR65/$G65</f>
        <v>1.7647058823529411</v>
      </c>
      <c r="AU65" s="88"/>
      <c r="AV65" s="68">
        <v>1912</v>
      </c>
      <c r="AW65" s="86">
        <f>AV65*$AQ65</f>
        <v>1912</v>
      </c>
      <c r="AX65" s="87">
        <f>AV65/$G65</f>
        <v>30.397456279809223</v>
      </c>
      <c r="AY65" s="89"/>
      <c r="AZ65"/>
      <c r="BA65"/>
      <c r="BB65"/>
    </row>
    <row r="66" spans="1:54" s="68" customFormat="1" ht="15.75">
      <c r="A66" s="43"/>
      <c r="D66" s="69"/>
      <c r="E66" s="70"/>
      <c r="F66" s="71"/>
      <c r="G66" s="70"/>
      <c r="H66" s="90"/>
      <c r="I66" s="91"/>
      <c r="J66" s="74"/>
      <c r="K66" s="75"/>
      <c r="L66" s="76"/>
      <c r="M66" s="77"/>
      <c r="N66" s="74"/>
      <c r="O66" s="58"/>
      <c r="P66" s="76"/>
      <c r="Q66" s="78"/>
      <c r="R66" s="92"/>
      <c r="S66" s="93"/>
      <c r="T66" s="74"/>
      <c r="U66" s="76"/>
      <c r="V66" s="76"/>
      <c r="W66" s="76"/>
      <c r="X66" s="94"/>
      <c r="Y66" s="76"/>
      <c r="Z66" s="76"/>
      <c r="AA66" s="76"/>
      <c r="AB66" s="76"/>
      <c r="AC66" s="76"/>
      <c r="AD66" s="92"/>
      <c r="AE66" s="93"/>
      <c r="AF66" s="74"/>
      <c r="AG66" s="58"/>
      <c r="AH66" s="76"/>
      <c r="AI66" s="77"/>
      <c r="AJ66" s="74"/>
      <c r="AK66" s="58"/>
      <c r="AL66" s="76"/>
      <c r="AM66" s="77"/>
      <c r="AN66" s="77"/>
      <c r="AO66" s="83"/>
      <c r="AP66" s="95"/>
      <c r="AQ66" s="96"/>
      <c r="AS66" s="86"/>
      <c r="AT66" s="87"/>
      <c r="AU66" s="88"/>
      <c r="AW66" s="86"/>
      <c r="AX66" s="87"/>
      <c r="AY66" s="89"/>
      <c r="AZ66"/>
      <c r="BA66"/>
      <c r="BB66"/>
    </row>
    <row r="67" spans="1:51" s="98" customFormat="1" ht="15.75">
      <c r="A67" s="97"/>
      <c r="B67" s="98" t="s">
        <v>69</v>
      </c>
      <c r="D67" s="99"/>
      <c r="F67" s="100">
        <f>G67/640</f>
        <v>0.5623437499999999</v>
      </c>
      <c r="G67" s="98">
        <f>SUM(G62:G66)</f>
        <v>359.9</v>
      </c>
      <c r="H67" s="101"/>
      <c r="I67" s="102"/>
      <c r="J67" s="103">
        <f>SUM(J62:J66)</f>
        <v>26751</v>
      </c>
      <c r="K67" s="104">
        <f>SUM(K62:K65)</f>
        <v>26751</v>
      </c>
      <c r="L67" s="105">
        <f>J67/$G67</f>
        <v>74.32898027229787</v>
      </c>
      <c r="M67" s="106">
        <f>K67/$G69</f>
        <v>103.28571428571429</v>
      </c>
      <c r="N67" s="103">
        <f>SUM(N62:N66)</f>
        <v>5744</v>
      </c>
      <c r="O67" s="104"/>
      <c r="P67" s="105">
        <f>N67/$G67</f>
        <v>15.959988885801613</v>
      </c>
      <c r="Q67" s="107">
        <f>O67/G69</f>
        <v>0</v>
      </c>
      <c r="R67" s="108"/>
      <c r="S67" s="109"/>
      <c r="T67" s="110">
        <f>SUM(T62:T66)</f>
        <v>28533</v>
      </c>
      <c r="U67" s="111">
        <f>SUM(U62:U66)</f>
        <v>28533</v>
      </c>
      <c r="V67" s="105">
        <f>T67/G67</f>
        <v>79.28035565434844</v>
      </c>
      <c r="W67" s="106">
        <f>U67/$G69</f>
        <v>110.16602316602317</v>
      </c>
      <c r="X67" s="110">
        <f>SUM(X62:X66)</f>
        <v>5897</v>
      </c>
      <c r="Y67" s="110">
        <f>SUM(Y62:Y66)</f>
        <v>5897</v>
      </c>
      <c r="Z67" s="105">
        <f>X67/G67</f>
        <v>16.38510697415949</v>
      </c>
      <c r="AA67" s="106">
        <f>Y67/G69</f>
        <v>22.768339768339768</v>
      </c>
      <c r="AB67" s="105"/>
      <c r="AC67" s="105"/>
      <c r="AD67" s="108"/>
      <c r="AE67" s="109"/>
      <c r="AF67" s="103">
        <f>SUM(AF62:AF66)</f>
        <v>38537</v>
      </c>
      <c r="AG67" s="111">
        <f>SUM(AG62:AG65)</f>
        <v>0</v>
      </c>
      <c r="AH67" s="105">
        <f>AF67/$G67</f>
        <v>107.07696582383996</v>
      </c>
      <c r="AI67" s="106">
        <f>AG67/$G69</f>
        <v>0</v>
      </c>
      <c r="AJ67" s="103">
        <f>SUM(AJ62:AJ66)</f>
        <v>9323</v>
      </c>
      <c r="AK67" s="104"/>
      <c r="AL67" s="105">
        <f>AJ67/$G67</f>
        <v>25.904417893859407</v>
      </c>
      <c r="AM67" s="106">
        <f>AK67/$G69</f>
        <v>0</v>
      </c>
      <c r="AN67" s="106">
        <f>SUM(AN62:AN66)</f>
        <v>0</v>
      </c>
      <c r="AO67" s="112"/>
      <c r="AP67" s="113"/>
      <c r="AQ67" s="114"/>
      <c r="AR67" s="98">
        <f>SUM(AR62:AR66)</f>
        <v>43077</v>
      </c>
      <c r="AS67" s="142">
        <f>SUM(AS62:AS66)</f>
        <v>43077</v>
      </c>
      <c r="AT67" s="100">
        <f>AR67/$G67</f>
        <v>119.69158099472077</v>
      </c>
      <c r="AU67" s="115">
        <f>AS67/$G69</f>
        <v>166.32046332046332</v>
      </c>
      <c r="AV67" s="98">
        <f>SUM(AV62:AV66)</f>
        <v>10114</v>
      </c>
      <c r="AW67" s="142">
        <f>SUM(AW62:AW66)</f>
        <v>10114</v>
      </c>
      <c r="AX67" s="100">
        <f>AV67/$G67</f>
        <v>28.10225062517366</v>
      </c>
      <c r="AY67" s="116">
        <f>AW67/$G69</f>
        <v>39.05019305019305</v>
      </c>
    </row>
    <row r="68" spans="1:54" s="68" customFormat="1" ht="15.75">
      <c r="A68" s="43"/>
      <c r="D68" s="69"/>
      <c r="E68" s="70"/>
      <c r="F68" s="71"/>
      <c r="G68" s="70"/>
      <c r="H68" s="90"/>
      <c r="I68" s="91"/>
      <c r="J68" s="74"/>
      <c r="K68" s="75"/>
      <c r="L68" s="76"/>
      <c r="M68" s="77"/>
      <c r="N68" s="74"/>
      <c r="O68" s="58"/>
      <c r="P68" s="76"/>
      <c r="Q68" s="78"/>
      <c r="R68" s="92"/>
      <c r="S68" s="93"/>
      <c r="T68" s="74"/>
      <c r="U68" s="76"/>
      <c r="V68" s="76"/>
      <c r="W68" s="76"/>
      <c r="X68" s="94"/>
      <c r="Y68" s="76"/>
      <c r="Z68" s="76"/>
      <c r="AA68" s="76"/>
      <c r="AB68" s="76"/>
      <c r="AC68" s="76"/>
      <c r="AD68" s="92"/>
      <c r="AE68" s="93"/>
      <c r="AF68" s="74"/>
      <c r="AG68" s="58"/>
      <c r="AH68" s="76"/>
      <c r="AI68" s="77"/>
      <c r="AJ68" s="74"/>
      <c r="AK68" s="58"/>
      <c r="AL68" s="76"/>
      <c r="AM68" s="77"/>
      <c r="AN68" s="77"/>
      <c r="AO68" s="83"/>
      <c r="AP68" s="95"/>
      <c r="AQ68" s="96"/>
      <c r="AS68" s="86"/>
      <c r="AT68" s="87"/>
      <c r="AU68" s="77"/>
      <c r="AW68" s="86"/>
      <c r="AX68" s="87"/>
      <c r="AY68" s="89"/>
      <c r="AZ68"/>
      <c r="BA68"/>
      <c r="BB68"/>
    </row>
    <row r="69" spans="1:51" s="44" customFormat="1" ht="15.75">
      <c r="A69" s="43"/>
      <c r="B69" s="44" t="s">
        <v>70</v>
      </c>
      <c r="D69" s="45"/>
      <c r="E69" s="46"/>
      <c r="F69" s="47">
        <v>0.4</v>
      </c>
      <c r="G69" s="46">
        <v>259</v>
      </c>
      <c r="H69" s="48"/>
      <c r="I69" s="49"/>
      <c r="K69" s="50">
        <v>26205</v>
      </c>
      <c r="L69" s="52">
        <v>101.2</v>
      </c>
      <c r="M69" s="52"/>
      <c r="N69" s="50">
        <v>6209</v>
      </c>
      <c r="O69" s="59"/>
      <c r="P69" s="52">
        <v>24</v>
      </c>
      <c r="Q69" s="55"/>
      <c r="R69" s="120"/>
      <c r="S69" s="121"/>
      <c r="U69" s="52"/>
      <c r="V69" s="52"/>
      <c r="W69" s="52"/>
      <c r="X69" s="59"/>
      <c r="Y69" s="52"/>
      <c r="Z69" s="52"/>
      <c r="AA69" s="52"/>
      <c r="AB69" s="52"/>
      <c r="AC69" s="52"/>
      <c r="AD69" s="120"/>
      <c r="AE69" s="121"/>
      <c r="AG69" s="50">
        <v>37894</v>
      </c>
      <c r="AI69" s="52">
        <v>146.3</v>
      </c>
      <c r="AJ69" s="50">
        <v>8030</v>
      </c>
      <c r="AK69" s="59"/>
      <c r="AM69" s="52">
        <v>31</v>
      </c>
      <c r="AN69" s="52">
        <v>4.7</v>
      </c>
      <c r="AO69" s="143">
        <v>0.446</v>
      </c>
      <c r="AP69" s="124"/>
      <c r="AQ69" s="48"/>
      <c r="AT69" s="64"/>
      <c r="AU69" s="64"/>
      <c r="AX69" s="64"/>
      <c r="AY69" s="144"/>
    </row>
    <row r="70" spans="1:54" s="68" customFormat="1" ht="15.75">
      <c r="A70" s="43"/>
      <c r="D70" s="69"/>
      <c r="E70" s="70"/>
      <c r="F70" s="71"/>
      <c r="G70" s="70"/>
      <c r="H70" s="90"/>
      <c r="I70" s="91"/>
      <c r="J70" s="74"/>
      <c r="K70" s="75"/>
      <c r="L70" s="76"/>
      <c r="M70" s="77"/>
      <c r="N70" s="74"/>
      <c r="O70" s="58"/>
      <c r="P70" s="76"/>
      <c r="Q70" s="78"/>
      <c r="R70" s="92"/>
      <c r="S70" s="93"/>
      <c r="T70" s="74"/>
      <c r="U70" s="76"/>
      <c r="V70" s="76"/>
      <c r="W70" s="76"/>
      <c r="X70" s="94"/>
      <c r="Y70" s="76"/>
      <c r="Z70" s="76"/>
      <c r="AA70" s="76"/>
      <c r="AB70" s="76"/>
      <c r="AC70" s="76"/>
      <c r="AD70" s="92"/>
      <c r="AE70" s="93"/>
      <c r="AF70" s="74"/>
      <c r="AG70" s="58"/>
      <c r="AH70" s="76"/>
      <c r="AI70" s="77"/>
      <c r="AJ70" s="74"/>
      <c r="AK70" s="58"/>
      <c r="AL70" s="76"/>
      <c r="AM70" s="77"/>
      <c r="AN70" s="77"/>
      <c r="AO70" s="83"/>
      <c r="AP70" s="95"/>
      <c r="AQ70" s="96"/>
      <c r="AS70" s="86"/>
      <c r="AT70" s="87"/>
      <c r="AU70" s="88"/>
      <c r="AW70" s="86"/>
      <c r="AX70" s="87"/>
      <c r="AY70" s="89"/>
      <c r="AZ70"/>
      <c r="BA70"/>
      <c r="BB70"/>
    </row>
    <row r="71" spans="1:54" s="68" customFormat="1" ht="16.5" thickBot="1">
      <c r="A71" s="43"/>
      <c r="D71" s="69"/>
      <c r="E71" s="70"/>
      <c r="F71" s="71"/>
      <c r="G71" s="70"/>
      <c r="H71" s="90"/>
      <c r="I71" s="91"/>
      <c r="J71" s="74"/>
      <c r="K71" s="75"/>
      <c r="L71" s="76"/>
      <c r="M71" s="77"/>
      <c r="N71" s="74"/>
      <c r="O71" s="58"/>
      <c r="P71" s="76"/>
      <c r="Q71" s="78"/>
      <c r="R71" s="92"/>
      <c r="S71" s="93"/>
      <c r="T71" s="74"/>
      <c r="U71" s="76"/>
      <c r="V71" s="76"/>
      <c r="W71" s="76"/>
      <c r="X71" s="94"/>
      <c r="Y71" s="76"/>
      <c r="Z71" s="76"/>
      <c r="AA71" s="76"/>
      <c r="AB71" s="76"/>
      <c r="AC71" s="76"/>
      <c r="AD71" s="92"/>
      <c r="AE71" s="93"/>
      <c r="AF71" s="74"/>
      <c r="AG71" s="58"/>
      <c r="AH71" s="76"/>
      <c r="AI71" s="77"/>
      <c r="AJ71" s="74"/>
      <c r="AK71" s="58"/>
      <c r="AL71" s="76"/>
      <c r="AM71" s="77"/>
      <c r="AN71" s="77"/>
      <c r="AO71" s="83"/>
      <c r="AP71" s="95"/>
      <c r="AQ71" s="96"/>
      <c r="AS71" s="86"/>
      <c r="AT71" s="87"/>
      <c r="AU71" s="88"/>
      <c r="AW71" s="86"/>
      <c r="AX71" s="87"/>
      <c r="AY71" s="89"/>
      <c r="AZ71"/>
      <c r="BA71"/>
      <c r="BB71"/>
    </row>
    <row r="72" spans="1:54" s="145" customFormat="1" ht="16.5" thickTop="1">
      <c r="A72" s="24"/>
      <c r="D72" s="146"/>
      <c r="E72" s="147"/>
      <c r="F72" s="148"/>
      <c r="G72" s="147"/>
      <c r="H72" s="149"/>
      <c r="I72" s="149"/>
      <c r="K72" s="150"/>
      <c r="L72" s="151"/>
      <c r="M72" s="152"/>
      <c r="O72" s="153"/>
      <c r="P72" s="151"/>
      <c r="Q72" s="154"/>
      <c r="R72" s="155"/>
      <c r="S72" s="156"/>
      <c r="U72" s="151"/>
      <c r="V72" s="163"/>
      <c r="W72" s="151"/>
      <c r="X72" s="157"/>
      <c r="Y72" s="151"/>
      <c r="Z72" s="151"/>
      <c r="AA72" s="151"/>
      <c r="AB72" s="151"/>
      <c r="AC72" s="151"/>
      <c r="AD72" s="155"/>
      <c r="AE72" s="156"/>
      <c r="AG72" s="153"/>
      <c r="AH72" s="151"/>
      <c r="AI72" s="152"/>
      <c r="AK72" s="153"/>
      <c r="AL72" s="151"/>
      <c r="AM72" s="152"/>
      <c r="AN72" s="152"/>
      <c r="AO72" s="158"/>
      <c r="AP72" s="159"/>
      <c r="AQ72" s="160"/>
      <c r="AS72" s="161"/>
      <c r="AT72" s="151"/>
      <c r="AU72" s="152"/>
      <c r="AW72" s="161"/>
      <c r="AX72" s="151"/>
      <c r="AY72" s="162"/>
      <c r="AZ72" s="163"/>
      <c r="BA72" s="163"/>
      <c r="BB72" s="163"/>
    </row>
    <row r="73" spans="1:54" s="74" customFormat="1" ht="15.75">
      <c r="A73" s="169"/>
      <c r="D73" s="170"/>
      <c r="E73" s="131"/>
      <c r="F73" s="132"/>
      <c r="G73" s="131"/>
      <c r="H73" s="91"/>
      <c r="I73" s="91"/>
      <c r="K73" s="75"/>
      <c r="L73" s="76"/>
      <c r="M73" s="77"/>
      <c r="O73" s="58"/>
      <c r="P73" s="76"/>
      <c r="Q73" s="78"/>
      <c r="R73" s="92"/>
      <c r="S73" s="171"/>
      <c r="U73" s="76"/>
      <c r="V73"/>
      <c r="W73" s="76"/>
      <c r="X73" s="94"/>
      <c r="Y73" s="76"/>
      <c r="Z73" s="76"/>
      <c r="AA73" s="76"/>
      <c r="AB73" s="76"/>
      <c r="AC73" s="76"/>
      <c r="AD73" s="92"/>
      <c r="AE73" s="171"/>
      <c r="AG73" s="58"/>
      <c r="AH73" s="76"/>
      <c r="AI73" s="77"/>
      <c r="AK73" s="58"/>
      <c r="AL73" s="76"/>
      <c r="AM73" s="77"/>
      <c r="AN73" s="77"/>
      <c r="AO73" s="83"/>
      <c r="AP73" s="95"/>
      <c r="AQ73" s="172"/>
      <c r="AS73" s="165"/>
      <c r="AT73" s="76"/>
      <c r="AU73" s="77"/>
      <c r="AW73" s="165"/>
      <c r="AX73" s="76"/>
      <c r="AY73" s="89"/>
      <c r="AZ73" s="164"/>
      <c r="BA73" s="164"/>
      <c r="BB73" s="164"/>
    </row>
    <row r="74" spans="1:61" s="70" customFormat="1" ht="15.75">
      <c r="A74" s="182">
        <v>14</v>
      </c>
      <c r="B74" s="46" t="s">
        <v>71</v>
      </c>
      <c r="C74" s="70" t="s">
        <v>52</v>
      </c>
      <c r="D74" s="69">
        <v>1260</v>
      </c>
      <c r="E74" s="70">
        <v>7091518</v>
      </c>
      <c r="F74" s="71"/>
      <c r="G74" s="70">
        <v>162.8</v>
      </c>
      <c r="H74" s="127">
        <v>0</v>
      </c>
      <c r="I74" s="128">
        <v>0</v>
      </c>
      <c r="J74" s="131">
        <v>910</v>
      </c>
      <c r="K74" s="75">
        <f>J74*$H74</f>
        <v>0</v>
      </c>
      <c r="L74" s="132">
        <f>J74/$G74</f>
        <v>5.589680589680589</v>
      </c>
      <c r="M74" s="133"/>
      <c r="N74" s="131">
        <v>712</v>
      </c>
      <c r="O74" s="75">
        <f>N74*$I74</f>
        <v>0</v>
      </c>
      <c r="P74" s="132"/>
      <c r="Q74" s="134"/>
      <c r="R74" s="129">
        <v>0</v>
      </c>
      <c r="S74" s="128">
        <v>0</v>
      </c>
      <c r="T74">
        <v>848</v>
      </c>
      <c r="U74" s="58">
        <f>T74*R74</f>
        <v>0</v>
      </c>
      <c r="V74" s="76">
        <f>T74/$G74</f>
        <v>5.208845208845209</v>
      </c>
      <c r="W74" s="132"/>
      <c r="X74" s="81">
        <v>889</v>
      </c>
      <c r="Y74" s="58">
        <f>X74*S74</f>
        <v>0</v>
      </c>
      <c r="Z74" s="82">
        <f>X74/$G74</f>
        <v>5.46068796068796</v>
      </c>
      <c r="AA74" s="132"/>
      <c r="AB74" s="132"/>
      <c r="AC74" s="132"/>
      <c r="AD74" s="129">
        <v>0</v>
      </c>
      <c r="AE74" s="128">
        <v>0</v>
      </c>
      <c r="AF74" s="131">
        <v>2310</v>
      </c>
      <c r="AG74" s="75">
        <f>AF74*AD74</f>
        <v>0</v>
      </c>
      <c r="AH74" s="132">
        <f>AF74/$G74</f>
        <v>14.189189189189188</v>
      </c>
      <c r="AI74" s="133"/>
      <c r="AJ74" s="131">
        <v>1648</v>
      </c>
      <c r="AK74" s="75">
        <f>AJ74*$I74</f>
        <v>0</v>
      </c>
      <c r="AL74" s="132">
        <f>AJ74/$G74</f>
        <v>10.122850122850123</v>
      </c>
      <c r="AM74" s="133"/>
      <c r="AN74" s="133" t="e">
        <f>AG74/AK74</f>
        <v>#DIV/0!</v>
      </c>
      <c r="AO74" s="136" t="e">
        <f>(AG74-K74)/K74</f>
        <v>#DIV/0!</v>
      </c>
      <c r="AP74" s="129">
        <v>0</v>
      </c>
      <c r="AQ74" s="128">
        <v>0</v>
      </c>
      <c r="AR74" s="70">
        <v>2697</v>
      </c>
      <c r="AS74" s="137">
        <f>AR74*$H74</f>
        <v>0</v>
      </c>
      <c r="AT74" s="71">
        <f>AR74/$G74</f>
        <v>16.566339066339065</v>
      </c>
      <c r="AU74" s="138"/>
      <c r="AV74" s="70">
        <v>1830</v>
      </c>
      <c r="AW74" s="137">
        <f>AV74*$AQ74</f>
        <v>0</v>
      </c>
      <c r="AX74" s="71">
        <f>AV74/$G74</f>
        <v>11.24078624078624</v>
      </c>
      <c r="AY74" s="139"/>
      <c r="AZ74" s="140"/>
      <c r="BA74" s="140"/>
      <c r="BB74" s="140"/>
      <c r="BI74" s="70" t="s">
        <v>56</v>
      </c>
    </row>
    <row r="75" spans="1:61" s="70" customFormat="1" ht="15.75">
      <c r="A75" s="43"/>
      <c r="C75" s="70" t="s">
        <v>52</v>
      </c>
      <c r="D75" s="69">
        <v>1261</v>
      </c>
      <c r="E75" s="70">
        <v>1824666</v>
      </c>
      <c r="F75" s="71"/>
      <c r="G75" s="70">
        <v>41.9</v>
      </c>
      <c r="H75" s="127">
        <v>0</v>
      </c>
      <c r="I75" s="128">
        <v>0</v>
      </c>
      <c r="J75" s="131">
        <v>1120</v>
      </c>
      <c r="K75" s="75">
        <f>J75*$H75</f>
        <v>0</v>
      </c>
      <c r="L75" s="132">
        <f>J75/$G75</f>
        <v>26.730310262529834</v>
      </c>
      <c r="M75" s="133"/>
      <c r="N75" s="131">
        <v>464</v>
      </c>
      <c r="O75" s="75">
        <f>N75*$I75</f>
        <v>0</v>
      </c>
      <c r="P75" s="132"/>
      <c r="Q75" s="134"/>
      <c r="R75" s="129">
        <v>0</v>
      </c>
      <c r="S75" s="128">
        <v>0</v>
      </c>
      <c r="T75">
        <v>2386</v>
      </c>
      <c r="U75" s="58">
        <f>T75*R75</f>
        <v>0</v>
      </c>
      <c r="V75" s="76">
        <f>T75/$G75</f>
        <v>56.94510739856802</v>
      </c>
      <c r="W75" s="132"/>
      <c r="X75" s="81">
        <v>1433</v>
      </c>
      <c r="Y75" s="58">
        <f>X75*S75</f>
        <v>0</v>
      </c>
      <c r="Z75" s="82">
        <f>X75/$G75</f>
        <v>34.20047732696897</v>
      </c>
      <c r="AA75" s="132"/>
      <c r="AB75" s="132"/>
      <c r="AC75" s="132"/>
      <c r="AD75" s="129">
        <v>0</v>
      </c>
      <c r="AE75" s="128">
        <v>0</v>
      </c>
      <c r="AF75" s="131">
        <v>3344</v>
      </c>
      <c r="AG75" s="75">
        <f>AF75*AD75</f>
        <v>0</v>
      </c>
      <c r="AH75" s="132">
        <f>AF75/$G75</f>
        <v>79.8090692124105</v>
      </c>
      <c r="AI75" s="133"/>
      <c r="AJ75" s="131">
        <v>3274</v>
      </c>
      <c r="AK75" s="75">
        <f>AJ75*$I75</f>
        <v>0</v>
      </c>
      <c r="AL75" s="132">
        <f>AJ75/$G75</f>
        <v>78.13842482100239</v>
      </c>
      <c r="AM75" s="133"/>
      <c r="AN75" s="133" t="e">
        <f>AG75/AK75</f>
        <v>#DIV/0!</v>
      </c>
      <c r="AO75" s="136" t="e">
        <f>(AG75-K75)/K75</f>
        <v>#DIV/0!</v>
      </c>
      <c r="AP75" s="129">
        <v>0</v>
      </c>
      <c r="AQ75" s="128">
        <v>0</v>
      </c>
      <c r="AR75" s="70">
        <v>3344</v>
      </c>
      <c r="AS75" s="137">
        <f>AR75*$H75</f>
        <v>0</v>
      </c>
      <c r="AT75" s="71">
        <f>AR75/$G75</f>
        <v>79.8090692124105</v>
      </c>
      <c r="AU75" s="138"/>
      <c r="AV75" s="70">
        <v>3343</v>
      </c>
      <c r="AW75" s="137">
        <f>AV75*$AQ75</f>
        <v>0</v>
      </c>
      <c r="AX75" s="71">
        <f>AV75/$G75</f>
        <v>79.78520286396181</v>
      </c>
      <c r="AY75" s="139"/>
      <c r="AZ75" s="140"/>
      <c r="BA75" s="140"/>
      <c r="BB75" s="140"/>
      <c r="BI75" s="70" t="s">
        <v>56</v>
      </c>
    </row>
    <row r="76" spans="1:54" s="70" customFormat="1" ht="15.75">
      <c r="A76" s="43"/>
      <c r="C76" s="70" t="s">
        <v>52</v>
      </c>
      <c r="D76" s="69">
        <v>1262</v>
      </c>
      <c r="E76" s="70">
        <v>2518696</v>
      </c>
      <c r="F76" s="71"/>
      <c r="G76" s="70">
        <v>57.8</v>
      </c>
      <c r="H76" s="127">
        <v>0</v>
      </c>
      <c r="I76" s="128">
        <v>0</v>
      </c>
      <c r="J76" s="131">
        <v>2410</v>
      </c>
      <c r="K76" s="75">
        <f>J76*$H76</f>
        <v>0</v>
      </c>
      <c r="L76" s="132">
        <f>J76/$G76</f>
        <v>41.69550173010381</v>
      </c>
      <c r="M76" s="133"/>
      <c r="N76" s="131">
        <v>65</v>
      </c>
      <c r="O76" s="75">
        <f>N76*$I76</f>
        <v>0</v>
      </c>
      <c r="P76" s="132"/>
      <c r="Q76" s="134"/>
      <c r="R76" s="129">
        <v>0</v>
      </c>
      <c r="S76" s="128">
        <v>0</v>
      </c>
      <c r="T76">
        <v>4470</v>
      </c>
      <c r="U76" s="58">
        <f>T76*R76</f>
        <v>0</v>
      </c>
      <c r="V76" s="76">
        <f>T76/$G76</f>
        <v>77.33564013840831</v>
      </c>
      <c r="W76" s="132"/>
      <c r="X76" s="81">
        <v>68</v>
      </c>
      <c r="Y76" s="58">
        <f>X76*S76</f>
        <v>0</v>
      </c>
      <c r="Z76" s="82">
        <f>X76/$G76</f>
        <v>1.1764705882352942</v>
      </c>
      <c r="AA76" s="132"/>
      <c r="AB76" s="132"/>
      <c r="AC76" s="132"/>
      <c r="AD76" s="129">
        <v>0</v>
      </c>
      <c r="AE76" s="128">
        <v>0</v>
      </c>
      <c r="AF76" s="131">
        <v>6747</v>
      </c>
      <c r="AG76" s="75">
        <f>AF76*AD76</f>
        <v>0</v>
      </c>
      <c r="AH76" s="132">
        <f>AF76/$G76</f>
        <v>116.73010380622839</v>
      </c>
      <c r="AI76" s="133"/>
      <c r="AJ76" s="131">
        <v>128</v>
      </c>
      <c r="AK76" s="75">
        <f>AJ76*$I76</f>
        <v>0</v>
      </c>
      <c r="AL76" s="132">
        <f>AJ76/$G76</f>
        <v>2.2145328719723185</v>
      </c>
      <c r="AM76" s="133"/>
      <c r="AN76" s="133" t="e">
        <f>AG76/AK76</f>
        <v>#DIV/0!</v>
      </c>
      <c r="AO76" s="136" t="e">
        <f>(AG76-K76)/K76</f>
        <v>#DIV/0!</v>
      </c>
      <c r="AP76" s="129">
        <v>0</v>
      </c>
      <c r="AQ76" s="128">
        <v>0</v>
      </c>
      <c r="AR76" s="70">
        <v>6895</v>
      </c>
      <c r="AS76" s="137">
        <f>AR76*$H76</f>
        <v>0</v>
      </c>
      <c r="AT76" s="71">
        <f>AR76/$G76</f>
        <v>119.29065743944638</v>
      </c>
      <c r="AU76" s="138"/>
      <c r="AV76" s="70">
        <v>129</v>
      </c>
      <c r="AW76" s="137">
        <f>AV76*$AQ76</f>
        <v>0</v>
      </c>
      <c r="AX76" s="71">
        <f>AV76/$G76</f>
        <v>2.2318339100346023</v>
      </c>
      <c r="AY76" s="139"/>
      <c r="AZ76" s="140"/>
      <c r="BA76" s="140"/>
      <c r="BB76" s="140"/>
    </row>
    <row r="77" spans="1:61" s="70" customFormat="1" ht="15.75">
      <c r="A77" s="43"/>
      <c r="C77" s="70" t="s">
        <v>52</v>
      </c>
      <c r="D77" s="69">
        <v>1263</v>
      </c>
      <c r="E77" s="70">
        <v>3935608</v>
      </c>
      <c r="F77" s="71"/>
      <c r="G77" s="70">
        <v>90.3</v>
      </c>
      <c r="H77" s="127">
        <v>0</v>
      </c>
      <c r="I77" s="128">
        <v>0</v>
      </c>
      <c r="J77" s="131">
        <v>491</v>
      </c>
      <c r="K77" s="75">
        <f>J77*$H77</f>
        <v>0</v>
      </c>
      <c r="L77" s="132">
        <f>J77/$G77</f>
        <v>5.437430786267996</v>
      </c>
      <c r="M77" s="133"/>
      <c r="N77" s="131">
        <v>387</v>
      </c>
      <c r="O77" s="75">
        <f>N77*$I77</f>
        <v>0</v>
      </c>
      <c r="P77" s="132"/>
      <c r="Q77" s="134"/>
      <c r="R77" s="129">
        <v>0</v>
      </c>
      <c r="S77" s="128">
        <v>0</v>
      </c>
      <c r="T77">
        <v>503</v>
      </c>
      <c r="U77" s="58">
        <f>T77*R77</f>
        <v>0</v>
      </c>
      <c r="V77" s="76">
        <f>T77/$G77</f>
        <v>5.5703211517165006</v>
      </c>
      <c r="W77" s="132"/>
      <c r="X77" s="81">
        <v>421</v>
      </c>
      <c r="Y77" s="58">
        <f>X77*S77</f>
        <v>0</v>
      </c>
      <c r="Z77" s="82">
        <f>X77/$G77</f>
        <v>4.662236987818384</v>
      </c>
      <c r="AA77" s="132"/>
      <c r="AB77" s="132"/>
      <c r="AC77" s="132"/>
      <c r="AD77" s="129">
        <v>0</v>
      </c>
      <c r="AE77" s="128">
        <v>0</v>
      </c>
      <c r="AF77" s="131">
        <v>494</v>
      </c>
      <c r="AG77" s="75">
        <f>AF77*AD77</f>
        <v>0</v>
      </c>
      <c r="AH77" s="132">
        <f>AF77/$G77</f>
        <v>5.470653377630122</v>
      </c>
      <c r="AI77" s="133"/>
      <c r="AJ77" s="131">
        <v>442</v>
      </c>
      <c r="AK77" s="75">
        <f>AJ77*$I77</f>
        <v>0</v>
      </c>
      <c r="AL77" s="132">
        <f>AJ77/$G77</f>
        <v>4.894795127353267</v>
      </c>
      <c r="AM77" s="133"/>
      <c r="AN77" s="133" t="e">
        <f>AG77/AK77</f>
        <v>#DIV/0!</v>
      </c>
      <c r="AO77" s="136" t="e">
        <f>(AG77-K77)/K77</f>
        <v>#DIV/0!</v>
      </c>
      <c r="AP77" s="129">
        <v>0</v>
      </c>
      <c r="AQ77" s="128">
        <v>0</v>
      </c>
      <c r="AR77" s="70">
        <v>494</v>
      </c>
      <c r="AS77" s="137">
        <f>AR77*$H77</f>
        <v>0</v>
      </c>
      <c r="AT77" s="71">
        <f>AR77/$G77</f>
        <v>5.470653377630122</v>
      </c>
      <c r="AU77" s="138"/>
      <c r="AV77" s="70">
        <v>450</v>
      </c>
      <c r="AW77" s="137">
        <f>AV77*$AQ77</f>
        <v>0</v>
      </c>
      <c r="AX77" s="71">
        <f>AV77/$G77</f>
        <v>4.983388704318937</v>
      </c>
      <c r="AY77" s="139"/>
      <c r="AZ77" s="140"/>
      <c r="BA77" s="140"/>
      <c r="BB77" s="140"/>
      <c r="BI77" s="70" t="s">
        <v>56</v>
      </c>
    </row>
    <row r="78" spans="1:54" s="70" customFormat="1" ht="15.75">
      <c r="A78" s="43"/>
      <c r="C78" s="70" t="s">
        <v>52</v>
      </c>
      <c r="D78" s="69">
        <v>1266</v>
      </c>
      <c r="E78" s="140">
        <v>8895012</v>
      </c>
      <c r="F78" s="71"/>
      <c r="G78" s="140">
        <v>204.2</v>
      </c>
      <c r="H78" s="127">
        <v>0</v>
      </c>
      <c r="I78" s="128">
        <v>0</v>
      </c>
      <c r="J78" s="140">
        <v>3450</v>
      </c>
      <c r="K78" s="75">
        <v>0</v>
      </c>
      <c r="L78" s="132">
        <f>J78/$G78</f>
        <v>16.895200783545544</v>
      </c>
      <c r="M78" s="133"/>
      <c r="N78" s="140">
        <v>1270</v>
      </c>
      <c r="O78" s="75">
        <v>0</v>
      </c>
      <c r="P78" s="132"/>
      <c r="Q78" s="134"/>
      <c r="R78" s="129">
        <v>0</v>
      </c>
      <c r="S78" s="128">
        <v>0</v>
      </c>
      <c r="T78">
        <v>5313</v>
      </c>
      <c r="U78" s="58">
        <f>T78*R78</f>
        <v>0</v>
      </c>
      <c r="V78" s="76">
        <f>T78/$G78</f>
        <v>26.018609206660138</v>
      </c>
      <c r="W78" s="132"/>
      <c r="X78" s="183">
        <v>1301</v>
      </c>
      <c r="Y78" s="58">
        <f>X78*S78</f>
        <v>0</v>
      </c>
      <c r="Z78" s="82">
        <f>X78/$G78</f>
        <v>6.371204701273262</v>
      </c>
      <c r="AA78" s="132"/>
      <c r="AB78" s="132"/>
      <c r="AC78" s="132"/>
      <c r="AD78" s="129">
        <v>0</v>
      </c>
      <c r="AE78" s="128">
        <v>0</v>
      </c>
      <c r="AF78" s="184">
        <v>7676</v>
      </c>
      <c r="AG78" s="75">
        <v>0</v>
      </c>
      <c r="AH78" s="132">
        <f>AF78/$G78</f>
        <v>37.59059745347699</v>
      </c>
      <c r="AI78" s="133"/>
      <c r="AJ78" s="140">
        <v>1769</v>
      </c>
      <c r="AK78" s="75">
        <f>AJ78*$I78</f>
        <v>0</v>
      </c>
      <c r="AL78" s="132">
        <f>AJ78/$G78</f>
        <v>8.66307541625857</v>
      </c>
      <c r="AM78" s="133"/>
      <c r="AN78" s="133" t="e">
        <f>AG78/AK78</f>
        <v>#DIV/0!</v>
      </c>
      <c r="AO78" s="136" t="e">
        <f>(AG78-K78)/K78</f>
        <v>#DIV/0!</v>
      </c>
      <c r="AP78" s="129">
        <v>0</v>
      </c>
      <c r="AQ78" s="128">
        <v>0</v>
      </c>
      <c r="AR78" s="140">
        <v>7676</v>
      </c>
      <c r="AS78" s="137"/>
      <c r="AT78" s="71">
        <f>AR78/$G78</f>
        <v>37.59059745347699</v>
      </c>
      <c r="AU78" s="138"/>
      <c r="AV78" s="140">
        <v>1796</v>
      </c>
      <c r="AW78" s="137">
        <f>AV78*$AQ78</f>
        <v>0</v>
      </c>
      <c r="AX78" s="71">
        <f>AV78/$G78</f>
        <v>8.795298726738492</v>
      </c>
      <c r="AY78" s="139"/>
      <c r="AZ78" s="140"/>
      <c r="BA78" s="140"/>
      <c r="BB78" s="140"/>
    </row>
    <row r="79" spans="1:54" s="70" customFormat="1" ht="15.75">
      <c r="A79" s="43"/>
      <c r="D79" s="69"/>
      <c r="E79" s="140"/>
      <c r="F79" s="71"/>
      <c r="G79" s="140"/>
      <c r="H79" s="90"/>
      <c r="I79" s="91"/>
      <c r="J79" s="131"/>
      <c r="K79" s="75"/>
      <c r="L79" s="132"/>
      <c r="M79" s="133"/>
      <c r="N79" s="131"/>
      <c r="O79" s="75"/>
      <c r="P79" s="132"/>
      <c r="Q79" s="134"/>
      <c r="R79" s="92"/>
      <c r="S79" s="93"/>
      <c r="U79" s="132"/>
      <c r="V79"/>
      <c r="W79" s="132"/>
      <c r="X79" s="81"/>
      <c r="Y79" s="132"/>
      <c r="Z79" s="132"/>
      <c r="AA79" s="132"/>
      <c r="AB79" s="132"/>
      <c r="AC79" s="132"/>
      <c r="AD79" s="92"/>
      <c r="AE79" s="93"/>
      <c r="AF79" s="131"/>
      <c r="AG79" s="75"/>
      <c r="AH79" s="132"/>
      <c r="AI79" s="133"/>
      <c r="AJ79" s="131"/>
      <c r="AK79" s="75"/>
      <c r="AL79" s="132"/>
      <c r="AM79" s="133"/>
      <c r="AN79" s="133"/>
      <c r="AO79" s="136"/>
      <c r="AP79" s="95"/>
      <c r="AQ79" s="96"/>
      <c r="AS79" s="137"/>
      <c r="AT79" s="71"/>
      <c r="AU79" s="138"/>
      <c r="AW79" s="137"/>
      <c r="AX79" s="71"/>
      <c r="AY79" s="139"/>
      <c r="AZ79" s="140"/>
      <c r="BA79" s="140"/>
      <c r="BB79" s="140"/>
    </row>
    <row r="80" spans="2:51" s="98" customFormat="1" ht="12.75">
      <c r="B80" s="98" t="s">
        <v>72</v>
      </c>
      <c r="F80" s="100">
        <f>G80/640</f>
        <v>0.8703125</v>
      </c>
      <c r="G80" s="105">
        <f>SUM(G74:G78)</f>
        <v>557</v>
      </c>
      <c r="I80" s="103"/>
      <c r="J80" s="98">
        <f>SUM(J74:J78)</f>
        <v>8381</v>
      </c>
      <c r="K80" s="185">
        <f>SUM(K74:K78)</f>
        <v>0</v>
      </c>
      <c r="L80" s="105">
        <f>J80/$G80</f>
        <v>15.046678635547575</v>
      </c>
      <c r="M80" s="106">
        <f>K80/$G82</f>
        <v>0</v>
      </c>
      <c r="N80" s="98">
        <f>SUM(N74:N78)</f>
        <v>2898</v>
      </c>
      <c r="O80" s="185">
        <f>SUM(O74:O78)</f>
        <v>0</v>
      </c>
      <c r="P80" s="100">
        <f>N80/$G80</f>
        <v>5.202872531418312</v>
      </c>
      <c r="Q80" s="107">
        <f>O80/G82</f>
        <v>0</v>
      </c>
      <c r="R80" s="186"/>
      <c r="S80" s="187"/>
      <c r="T80" s="188">
        <f>SUM(T74:T79)</f>
        <v>13520</v>
      </c>
      <c r="U80" s="111">
        <f>SUM(U74:U79)</f>
        <v>0</v>
      </c>
      <c r="V80" s="105">
        <f>T80/G80</f>
        <v>24.272890484739676</v>
      </c>
      <c r="W80" s="106">
        <f>U80/$G82</f>
        <v>0</v>
      </c>
      <c r="X80" s="188">
        <f>SUM(X74:X79)</f>
        <v>4112</v>
      </c>
      <c r="Y80" s="110">
        <f>SUM(Y74:Y79)</f>
        <v>0</v>
      </c>
      <c r="Z80" s="105">
        <f>X80/G80</f>
        <v>7.382405745062837</v>
      </c>
      <c r="AA80" s="106">
        <f>Y80/G82</f>
        <v>0</v>
      </c>
      <c r="AB80" s="105"/>
      <c r="AC80" s="105"/>
      <c r="AD80" s="186"/>
      <c r="AE80" s="187"/>
      <c r="AF80" s="103">
        <f>SUM(AF74:AF78)</f>
        <v>20571</v>
      </c>
      <c r="AG80" s="185">
        <f>SUM(AG74:AG78)</f>
        <v>0</v>
      </c>
      <c r="AH80" s="100">
        <f>AF80/$G80</f>
        <v>36.93177737881508</v>
      </c>
      <c r="AI80" s="106">
        <f>AG80/$G82</f>
        <v>0</v>
      </c>
      <c r="AJ80" s="98">
        <f>SUM(AJ74:AJ78)</f>
        <v>7261</v>
      </c>
      <c r="AK80" s="185">
        <f>SUM(AK74:AK78)</f>
        <v>0</v>
      </c>
      <c r="AL80" s="100">
        <f>AJ80/$G80</f>
        <v>13.035906642728905</v>
      </c>
      <c r="AM80" s="106">
        <f>AK80/$G82</f>
        <v>0</v>
      </c>
      <c r="AN80" s="98" t="e">
        <f>AG80/AK80</f>
        <v>#DIV/0!</v>
      </c>
      <c r="AO80" s="98" t="e">
        <f>SUM(AG80-K80)/K80</f>
        <v>#DIV/0!</v>
      </c>
      <c r="AP80" s="189"/>
      <c r="AR80" s="98">
        <f>SUM(AR74:AR78)</f>
        <v>21106</v>
      </c>
      <c r="AS80" s="185">
        <f>SUM(AS74:AS78)</f>
        <v>0</v>
      </c>
      <c r="AT80" s="100">
        <f>AR80/$G80</f>
        <v>37.89228007181328</v>
      </c>
      <c r="AU80" s="115">
        <f>AS80/$G82</f>
        <v>0</v>
      </c>
      <c r="AV80" s="98">
        <f>SUM(AV74:AV78)</f>
        <v>7548</v>
      </c>
      <c r="AW80" s="185">
        <f>SUM(AW74:AW78)</f>
        <v>0</v>
      </c>
      <c r="AX80" s="100">
        <f>AV80/$G80</f>
        <v>13.55116696588869</v>
      </c>
      <c r="AY80" s="116">
        <f>AW80/$G82</f>
        <v>0</v>
      </c>
    </row>
    <row r="81" spans="1:54" s="68" customFormat="1" ht="15.75">
      <c r="A81" s="43"/>
      <c r="D81" s="69"/>
      <c r="E81" s="70"/>
      <c r="F81" s="71"/>
      <c r="G81" s="70"/>
      <c r="H81" s="90"/>
      <c r="I81" s="91"/>
      <c r="J81" s="74"/>
      <c r="K81" s="75"/>
      <c r="L81" s="76"/>
      <c r="M81" s="77"/>
      <c r="N81" s="74"/>
      <c r="O81" s="58"/>
      <c r="P81" s="76"/>
      <c r="Q81" s="78"/>
      <c r="R81" s="92"/>
      <c r="S81" s="93"/>
      <c r="T81" s="74"/>
      <c r="U81" s="76"/>
      <c r="V81" s="76"/>
      <c r="W81" s="76"/>
      <c r="X81" s="94"/>
      <c r="Y81" s="76"/>
      <c r="Z81" s="76"/>
      <c r="AA81" s="76"/>
      <c r="AB81" s="76"/>
      <c r="AC81" s="76"/>
      <c r="AD81" s="92"/>
      <c r="AE81" s="93"/>
      <c r="AF81" s="74"/>
      <c r="AG81" s="58"/>
      <c r="AH81" s="76"/>
      <c r="AI81" s="77"/>
      <c r="AJ81" s="74"/>
      <c r="AK81" s="58"/>
      <c r="AL81" s="76"/>
      <c r="AM81" s="77"/>
      <c r="AN81" s="77"/>
      <c r="AO81" s="83"/>
      <c r="AP81" s="95"/>
      <c r="AQ81" s="96"/>
      <c r="AS81" s="86"/>
      <c r="AT81" s="87"/>
      <c r="AU81" s="77"/>
      <c r="AW81" s="86"/>
      <c r="AX81" s="87"/>
      <c r="AY81" s="89"/>
      <c r="AZ81"/>
      <c r="BA81"/>
      <c r="BB81"/>
    </row>
    <row r="82" spans="2:51" s="44" customFormat="1" ht="12.75">
      <c r="B82" s="44" t="s">
        <v>73</v>
      </c>
      <c r="D82" s="46"/>
      <c r="E82" s="46"/>
      <c r="F82" s="46">
        <v>0.3</v>
      </c>
      <c r="G82" s="46">
        <v>176</v>
      </c>
      <c r="I82" s="50"/>
      <c r="K82" s="44">
        <v>7534</v>
      </c>
      <c r="M82" s="44">
        <v>42.8</v>
      </c>
      <c r="O82" s="44">
        <v>1532</v>
      </c>
      <c r="P82" s="64"/>
      <c r="Q82" s="190">
        <v>8.7</v>
      </c>
      <c r="R82" s="191"/>
      <c r="S82" s="192"/>
      <c r="T82" s="50"/>
      <c r="U82" s="50"/>
      <c r="V82" s="50"/>
      <c r="W82" s="50"/>
      <c r="X82" s="59"/>
      <c r="Y82" s="50"/>
      <c r="Z82" s="50"/>
      <c r="AA82" s="50"/>
      <c r="AB82" s="50"/>
      <c r="AC82" s="50"/>
      <c r="AD82" s="191"/>
      <c r="AE82" s="192"/>
      <c r="AF82" s="50"/>
      <c r="AG82" s="44">
        <v>14325</v>
      </c>
      <c r="AH82" s="64"/>
      <c r="AI82" s="44">
        <v>81.4</v>
      </c>
      <c r="AK82" s="44">
        <v>4210</v>
      </c>
      <c r="AL82" s="64"/>
      <c r="AM82" s="44">
        <v>23.9</v>
      </c>
      <c r="AN82" s="44">
        <v>3.4</v>
      </c>
      <c r="AO82" s="44">
        <v>90.1</v>
      </c>
      <c r="AP82" s="193"/>
      <c r="AT82" s="64"/>
      <c r="AX82" s="64"/>
      <c r="AY82" s="194"/>
    </row>
    <row r="83" spans="1:54" s="74" customFormat="1" ht="16.5" thickBot="1">
      <c r="A83" s="169"/>
      <c r="D83" s="170"/>
      <c r="E83" s="131"/>
      <c r="F83" s="132"/>
      <c r="G83" s="131"/>
      <c r="H83" s="91"/>
      <c r="I83" s="91"/>
      <c r="K83" s="75"/>
      <c r="L83" s="76"/>
      <c r="M83" s="77"/>
      <c r="O83" s="58"/>
      <c r="P83" s="76"/>
      <c r="Q83" s="78"/>
      <c r="R83" s="92"/>
      <c r="S83" s="171"/>
      <c r="U83" s="76"/>
      <c r="V83" s="76"/>
      <c r="W83" s="76"/>
      <c r="X83" s="94"/>
      <c r="Y83" s="76"/>
      <c r="Z83" s="76"/>
      <c r="AA83" s="76"/>
      <c r="AB83" s="76"/>
      <c r="AC83" s="76"/>
      <c r="AD83" s="92"/>
      <c r="AE83" s="171"/>
      <c r="AG83" s="58"/>
      <c r="AH83" s="76"/>
      <c r="AI83" s="77"/>
      <c r="AK83" s="58"/>
      <c r="AL83" s="76"/>
      <c r="AM83" s="77"/>
      <c r="AN83" s="77"/>
      <c r="AO83" s="83"/>
      <c r="AP83" s="95"/>
      <c r="AQ83" s="172"/>
      <c r="AS83" s="165"/>
      <c r="AT83" s="76"/>
      <c r="AU83" s="77"/>
      <c r="AW83" s="165"/>
      <c r="AX83" s="76"/>
      <c r="AY83" s="89"/>
      <c r="AZ83" s="164"/>
      <c r="BA83" s="164"/>
      <c r="BB83" s="164"/>
    </row>
    <row r="84" spans="1:51" s="25" customFormat="1" ht="16.5" thickTop="1">
      <c r="A84" s="24"/>
      <c r="D84" s="26"/>
      <c r="E84" s="27"/>
      <c r="F84" s="28"/>
      <c r="G84" s="27"/>
      <c r="H84" s="29"/>
      <c r="I84" s="29"/>
      <c r="K84" s="30"/>
      <c r="L84" s="31"/>
      <c r="M84" s="32"/>
      <c r="O84" s="33"/>
      <c r="P84" s="31"/>
      <c r="Q84" s="34"/>
      <c r="R84" s="35"/>
      <c r="S84" s="36"/>
      <c r="U84" s="31"/>
      <c r="V84" s="31"/>
      <c r="W84" s="31"/>
      <c r="X84" s="37"/>
      <c r="Y84" s="31"/>
      <c r="Z84" s="31"/>
      <c r="AA84" s="31"/>
      <c r="AB84" s="31"/>
      <c r="AC84" s="31"/>
      <c r="AD84" s="35"/>
      <c r="AE84" s="36"/>
      <c r="AG84" s="33"/>
      <c r="AH84" s="31"/>
      <c r="AI84" s="32"/>
      <c r="AK84" s="33"/>
      <c r="AL84" s="31"/>
      <c r="AM84" s="32"/>
      <c r="AN84" s="32"/>
      <c r="AO84" s="38"/>
      <c r="AP84" s="39"/>
      <c r="AQ84" s="40"/>
      <c r="AS84" s="41"/>
      <c r="AT84" s="31"/>
      <c r="AU84" s="32"/>
      <c r="AW84" s="41"/>
      <c r="AX84" s="31"/>
      <c r="AY84" s="42"/>
    </row>
    <row r="85" spans="1:51" s="44" customFormat="1" ht="15.75">
      <c r="A85" s="43"/>
      <c r="D85" s="45"/>
      <c r="E85" s="46"/>
      <c r="F85" s="47"/>
      <c r="G85" s="46"/>
      <c r="H85" s="48"/>
      <c r="I85" s="49"/>
      <c r="J85" s="50"/>
      <c r="K85" s="51"/>
      <c r="L85" s="52"/>
      <c r="M85" s="53"/>
      <c r="N85" s="50"/>
      <c r="O85" s="54"/>
      <c r="P85" s="52"/>
      <c r="Q85" s="55"/>
      <c r="R85" s="56"/>
      <c r="S85" s="57"/>
      <c r="T85" s="50"/>
      <c r="U85" s="52"/>
      <c r="V85" s="52"/>
      <c r="W85" s="52"/>
      <c r="X85" s="59"/>
      <c r="Y85" s="52"/>
      <c r="Z85" s="52"/>
      <c r="AA85" s="52"/>
      <c r="AB85" s="52"/>
      <c r="AC85" s="52"/>
      <c r="AD85" s="56"/>
      <c r="AE85" s="57"/>
      <c r="AF85" s="50"/>
      <c r="AG85" s="54"/>
      <c r="AH85" s="52"/>
      <c r="AI85" s="53"/>
      <c r="AJ85" s="50"/>
      <c r="AK85" s="54"/>
      <c r="AL85" s="52"/>
      <c r="AM85" s="53"/>
      <c r="AN85" s="53"/>
      <c r="AO85" s="60"/>
      <c r="AP85" s="61"/>
      <c r="AQ85" s="62"/>
      <c r="AS85" s="63"/>
      <c r="AT85" s="64"/>
      <c r="AU85" s="65"/>
      <c r="AW85" s="63"/>
      <c r="AX85" s="64"/>
      <c r="AY85" s="66"/>
    </row>
    <row r="86" spans="1:51" s="98" customFormat="1" ht="15.75">
      <c r="A86" s="67">
        <v>21</v>
      </c>
      <c r="B86" s="98" t="s">
        <v>74</v>
      </c>
      <c r="C86" s="98" t="s">
        <v>52</v>
      </c>
      <c r="D86" s="99">
        <v>1230</v>
      </c>
      <c r="E86" s="98">
        <v>12806290</v>
      </c>
      <c r="F86" s="100">
        <f>G86/640</f>
        <v>0.459375</v>
      </c>
      <c r="G86" s="98">
        <v>294</v>
      </c>
      <c r="H86" s="195">
        <v>1</v>
      </c>
      <c r="I86" s="196">
        <v>1</v>
      </c>
      <c r="J86" s="103">
        <v>19050</v>
      </c>
      <c r="K86" s="104"/>
      <c r="L86" s="105">
        <f>J86/$G86</f>
        <v>64.79591836734694</v>
      </c>
      <c r="M86" s="106">
        <f>K86/$G88</f>
        <v>0</v>
      </c>
      <c r="N86" s="103">
        <v>0</v>
      </c>
      <c r="O86" s="104"/>
      <c r="P86" s="105">
        <f>N86/$G86</f>
        <v>0</v>
      </c>
      <c r="Q86" s="107">
        <f>O86/G88</f>
        <v>0</v>
      </c>
      <c r="R86" s="197"/>
      <c r="S86" s="198"/>
      <c r="T86" s="110">
        <v>19654</v>
      </c>
      <c r="U86" s="110"/>
      <c r="V86" s="110"/>
      <c r="W86" s="106">
        <f>U86/$G88</f>
        <v>0</v>
      </c>
      <c r="X86" s="110">
        <v>0</v>
      </c>
      <c r="Y86" s="105"/>
      <c r="Z86" s="105">
        <f>X86/G86</f>
        <v>0</v>
      </c>
      <c r="AA86" s="106">
        <f>Y86/G88</f>
        <v>0</v>
      </c>
      <c r="AB86" s="105"/>
      <c r="AC86" s="105"/>
      <c r="AD86" s="197"/>
      <c r="AE86" s="198"/>
      <c r="AF86" s="103">
        <v>19654</v>
      </c>
      <c r="AG86" s="104"/>
      <c r="AH86" s="105">
        <f>AF86/$G86</f>
        <v>66.85034013605443</v>
      </c>
      <c r="AI86" s="106"/>
      <c r="AJ86" s="103">
        <v>0</v>
      </c>
      <c r="AK86" s="104"/>
      <c r="AL86" s="105">
        <f>AJ86/$G86</f>
        <v>0</v>
      </c>
      <c r="AM86" s="106">
        <f>AK86/$G88</f>
        <v>0</v>
      </c>
      <c r="AN86" s="106"/>
      <c r="AO86" s="112"/>
      <c r="AP86" s="199"/>
      <c r="AQ86" s="200"/>
      <c r="AR86" s="98">
        <v>19654</v>
      </c>
      <c r="AS86" s="142"/>
      <c r="AT86" s="100">
        <f>AR86/$G86</f>
        <v>66.85034013605443</v>
      </c>
      <c r="AU86" s="115">
        <f>AS86/$G88</f>
        <v>0</v>
      </c>
      <c r="AV86" s="98">
        <v>0</v>
      </c>
      <c r="AW86" s="142"/>
      <c r="AX86" s="100">
        <f>AV86/$G86</f>
        <v>0</v>
      </c>
      <c r="AY86" s="116"/>
    </row>
    <row r="87" spans="1:54" s="68" customFormat="1" ht="15.75">
      <c r="A87" s="43"/>
      <c r="D87" s="69"/>
      <c r="E87" s="70"/>
      <c r="F87" s="71"/>
      <c r="G87" s="70"/>
      <c r="H87" s="90"/>
      <c r="I87" s="91"/>
      <c r="J87" s="74"/>
      <c r="K87" s="75"/>
      <c r="L87" s="76"/>
      <c r="M87" s="77"/>
      <c r="N87" s="74"/>
      <c r="O87" s="58"/>
      <c r="P87" s="76"/>
      <c r="Q87" s="78"/>
      <c r="R87" s="92"/>
      <c r="S87" s="93"/>
      <c r="T87" s="74"/>
      <c r="U87" s="76"/>
      <c r="V87" s="76"/>
      <c r="W87" s="76"/>
      <c r="X87" s="94"/>
      <c r="Y87" s="76"/>
      <c r="Z87" s="76"/>
      <c r="AA87" s="76"/>
      <c r="AB87" s="76"/>
      <c r="AC87" s="76"/>
      <c r="AD87" s="92"/>
      <c r="AE87" s="93"/>
      <c r="AF87" s="74"/>
      <c r="AG87" s="58"/>
      <c r="AH87" s="76"/>
      <c r="AI87" s="77"/>
      <c r="AJ87" s="74"/>
      <c r="AK87" s="58"/>
      <c r="AL87" s="76"/>
      <c r="AM87" s="77"/>
      <c r="AN87" s="77"/>
      <c r="AO87" s="83"/>
      <c r="AP87" s="95"/>
      <c r="AQ87" s="96"/>
      <c r="AS87" s="86"/>
      <c r="AT87" s="87"/>
      <c r="AU87" s="77"/>
      <c r="AW87" s="86"/>
      <c r="AX87" s="87"/>
      <c r="AY87" s="89"/>
      <c r="AZ87"/>
      <c r="BA87"/>
      <c r="BB87"/>
    </row>
    <row r="88" spans="1:51" s="44" customFormat="1" ht="15.75">
      <c r="A88" s="43"/>
      <c r="B88" s="44" t="s">
        <v>75</v>
      </c>
      <c r="D88" s="45"/>
      <c r="E88" s="46"/>
      <c r="F88" s="47">
        <v>0.5</v>
      </c>
      <c r="G88" s="46">
        <v>294</v>
      </c>
      <c r="H88" s="48"/>
      <c r="I88" s="49"/>
      <c r="K88" s="50">
        <v>21031</v>
      </c>
      <c r="L88" s="52">
        <v>72</v>
      </c>
      <c r="M88" s="52"/>
      <c r="N88" s="50">
        <v>0</v>
      </c>
      <c r="O88" s="59"/>
      <c r="P88" s="52">
        <v>0</v>
      </c>
      <c r="Q88" s="55"/>
      <c r="R88" s="120"/>
      <c r="S88" s="121"/>
      <c r="U88" s="52"/>
      <c r="V88" s="52"/>
      <c r="W88" s="52"/>
      <c r="X88" s="59"/>
      <c r="Y88" s="52"/>
      <c r="Z88" s="52"/>
      <c r="AA88" s="52"/>
      <c r="AB88" s="52"/>
      <c r="AC88" s="52"/>
      <c r="AD88" s="120"/>
      <c r="AE88" s="121"/>
      <c r="AG88" s="50">
        <v>22311</v>
      </c>
      <c r="AI88" s="52">
        <v>76</v>
      </c>
      <c r="AJ88" s="50">
        <v>0</v>
      </c>
      <c r="AK88" s="59"/>
      <c r="AM88" s="52">
        <v>0</v>
      </c>
      <c r="AN88" s="52" t="s">
        <v>76</v>
      </c>
      <c r="AO88" s="143">
        <v>0.61</v>
      </c>
      <c r="AP88" s="124"/>
      <c r="AQ88" s="48"/>
      <c r="AT88" s="64"/>
      <c r="AU88" s="64"/>
      <c r="AX88" s="64"/>
      <c r="AY88" s="144"/>
    </row>
    <row r="89" spans="1:51" s="44" customFormat="1" ht="16.5" thickBot="1">
      <c r="A89" s="43"/>
      <c r="D89" s="45"/>
      <c r="E89" s="46"/>
      <c r="F89" s="47"/>
      <c r="G89" s="46"/>
      <c r="H89" s="48"/>
      <c r="I89" s="49"/>
      <c r="J89" s="50"/>
      <c r="K89" s="51"/>
      <c r="L89" s="52"/>
      <c r="M89" s="53"/>
      <c r="N89" s="50"/>
      <c r="O89" s="54"/>
      <c r="P89" s="52"/>
      <c r="Q89" s="55"/>
      <c r="R89" s="56"/>
      <c r="S89" s="57"/>
      <c r="T89" s="50"/>
      <c r="U89" s="52"/>
      <c r="V89" s="52"/>
      <c r="W89" s="52"/>
      <c r="X89" s="59"/>
      <c r="Y89" s="52"/>
      <c r="Z89" s="52"/>
      <c r="AA89" s="52"/>
      <c r="AB89" s="52"/>
      <c r="AC89" s="52"/>
      <c r="AD89" s="56"/>
      <c r="AE89" s="57"/>
      <c r="AF89" s="50"/>
      <c r="AG89" s="54"/>
      <c r="AH89" s="52"/>
      <c r="AI89" s="53"/>
      <c r="AJ89" s="50"/>
      <c r="AK89" s="54"/>
      <c r="AL89" s="52"/>
      <c r="AM89" s="53"/>
      <c r="AN89" s="53"/>
      <c r="AO89" s="60"/>
      <c r="AP89" s="61"/>
      <c r="AQ89" s="62"/>
      <c r="AS89" s="63"/>
      <c r="AT89" s="64"/>
      <c r="AU89" s="65"/>
      <c r="AW89" s="63"/>
      <c r="AX89" s="64"/>
      <c r="AY89" s="66"/>
    </row>
    <row r="90" spans="1:51" s="25" customFormat="1" ht="16.5" thickTop="1">
      <c r="A90" s="24"/>
      <c r="D90" s="26"/>
      <c r="E90" s="27"/>
      <c r="F90" s="28"/>
      <c r="G90" s="27"/>
      <c r="H90" s="29"/>
      <c r="I90" s="29"/>
      <c r="K90" s="30"/>
      <c r="L90" s="31"/>
      <c r="M90" s="32"/>
      <c r="O90" s="33"/>
      <c r="P90" s="31"/>
      <c r="Q90" s="34"/>
      <c r="R90" s="35"/>
      <c r="S90" s="36"/>
      <c r="U90" s="31"/>
      <c r="V90" s="31"/>
      <c r="W90" s="31"/>
      <c r="X90" s="37"/>
      <c r="Y90" s="31"/>
      <c r="Z90" s="31"/>
      <c r="AA90" s="31"/>
      <c r="AB90" s="31"/>
      <c r="AC90" s="31"/>
      <c r="AD90" s="35"/>
      <c r="AE90" s="36"/>
      <c r="AG90" s="33"/>
      <c r="AH90" s="31"/>
      <c r="AI90" s="32"/>
      <c r="AK90" s="33"/>
      <c r="AL90" s="31"/>
      <c r="AM90" s="32"/>
      <c r="AN90" s="32"/>
      <c r="AO90" s="38"/>
      <c r="AP90" s="39"/>
      <c r="AQ90" s="40"/>
      <c r="AS90" s="41"/>
      <c r="AT90" s="31"/>
      <c r="AU90" s="32"/>
      <c r="AW90" s="41"/>
      <c r="AX90" s="31"/>
      <c r="AY90" s="42"/>
    </row>
    <row r="91" spans="1:51" s="98" customFormat="1" ht="15.75">
      <c r="A91" s="67" t="s">
        <v>76</v>
      </c>
      <c r="B91" s="98" t="s">
        <v>77</v>
      </c>
      <c r="C91" s="98" t="s">
        <v>52</v>
      </c>
      <c r="D91" s="99">
        <v>1239</v>
      </c>
      <c r="E91" s="98">
        <v>26330340</v>
      </c>
      <c r="F91" s="100"/>
      <c r="G91" s="98">
        <v>604.5</v>
      </c>
      <c r="H91" s="101"/>
      <c r="I91" s="102"/>
      <c r="J91" s="103">
        <v>3260</v>
      </c>
      <c r="K91" s="104"/>
      <c r="L91" s="105"/>
      <c r="M91" s="106"/>
      <c r="N91" s="103">
        <v>0</v>
      </c>
      <c r="O91" s="104"/>
      <c r="P91" s="105"/>
      <c r="Q91" s="107">
        <f>O91/G93</f>
        <v>0</v>
      </c>
      <c r="R91" s="108"/>
      <c r="S91" s="109"/>
      <c r="T91" s="103">
        <v>3361</v>
      </c>
      <c r="U91" s="105"/>
      <c r="V91" s="105"/>
      <c r="W91" s="105"/>
      <c r="X91" s="201">
        <v>0</v>
      </c>
      <c r="Y91" s="105"/>
      <c r="Z91" s="105"/>
      <c r="AA91" s="106">
        <f>Y91/G93</f>
        <v>0</v>
      </c>
      <c r="AB91" s="105"/>
      <c r="AC91" s="105"/>
      <c r="AD91" s="108"/>
      <c r="AE91" s="109"/>
      <c r="AF91" s="103">
        <v>3361</v>
      </c>
      <c r="AG91" s="104"/>
      <c r="AH91" s="105"/>
      <c r="AI91" s="106"/>
      <c r="AJ91" s="103">
        <v>0</v>
      </c>
      <c r="AK91" s="104"/>
      <c r="AL91" s="105"/>
      <c r="AM91" s="106">
        <f>AK91/$G93</f>
        <v>0</v>
      </c>
      <c r="AN91" s="106"/>
      <c r="AO91" s="112"/>
      <c r="AP91" s="113"/>
      <c r="AQ91" s="114"/>
      <c r="AR91" s="98">
        <v>3361</v>
      </c>
      <c r="AS91" s="142"/>
      <c r="AT91" s="100"/>
      <c r="AU91" s="115">
        <f>AS91/$G93</f>
        <v>0</v>
      </c>
      <c r="AV91" s="98">
        <v>0</v>
      </c>
      <c r="AW91" s="142"/>
      <c r="AX91" s="100"/>
      <c r="AY91" s="116"/>
    </row>
    <row r="92" spans="1:54" s="68" customFormat="1" ht="15.75">
      <c r="A92" s="43"/>
      <c r="D92" s="69"/>
      <c r="E92" s="70"/>
      <c r="F92" s="71"/>
      <c r="G92" s="70"/>
      <c r="H92" s="90"/>
      <c r="I92" s="91"/>
      <c r="J92" s="74"/>
      <c r="K92" s="75"/>
      <c r="L92" s="76"/>
      <c r="M92" s="77"/>
      <c r="N92" s="74"/>
      <c r="O92" s="58"/>
      <c r="P92" s="76"/>
      <c r="Q92" s="78"/>
      <c r="R92" s="92"/>
      <c r="S92" s="93"/>
      <c r="T92" s="74"/>
      <c r="U92" s="76"/>
      <c r="V92" s="76"/>
      <c r="W92" s="76"/>
      <c r="X92" s="94"/>
      <c r="Y92" s="76"/>
      <c r="Z92" s="76"/>
      <c r="AA92" s="76"/>
      <c r="AB92" s="76"/>
      <c r="AC92" s="76"/>
      <c r="AD92" s="92"/>
      <c r="AE92" s="93"/>
      <c r="AF92" s="74"/>
      <c r="AG92" s="58"/>
      <c r="AH92" s="76"/>
      <c r="AI92" s="77"/>
      <c r="AJ92" s="74"/>
      <c r="AK92" s="58"/>
      <c r="AL92" s="76"/>
      <c r="AM92" s="77"/>
      <c r="AN92" s="77"/>
      <c r="AO92" s="83"/>
      <c r="AP92" s="95"/>
      <c r="AQ92" s="96"/>
      <c r="AS92" s="86"/>
      <c r="AT92" s="87"/>
      <c r="AU92" s="77"/>
      <c r="AW92" s="86"/>
      <c r="AX92" s="87"/>
      <c r="AY92" s="89"/>
      <c r="AZ92"/>
      <c r="BA92"/>
      <c r="BB92"/>
    </row>
    <row r="93" spans="1:51" s="44" customFormat="1" ht="15.75">
      <c r="A93" s="43"/>
      <c r="B93" s="44" t="s">
        <v>78</v>
      </c>
      <c r="D93" s="45"/>
      <c r="E93" s="46"/>
      <c r="F93" s="47">
        <v>0.9</v>
      </c>
      <c r="G93" s="46">
        <v>604</v>
      </c>
      <c r="H93" s="48"/>
      <c r="I93" s="49"/>
      <c r="J93" s="50">
        <v>9938</v>
      </c>
      <c r="K93" s="51"/>
      <c r="L93" s="52">
        <v>16</v>
      </c>
      <c r="M93" s="53"/>
      <c r="N93" s="50">
        <v>0</v>
      </c>
      <c r="O93" s="54"/>
      <c r="P93" s="52">
        <v>0</v>
      </c>
      <c r="Q93" s="55"/>
      <c r="R93" s="56"/>
      <c r="S93" s="57"/>
      <c r="T93" s="50"/>
      <c r="U93" s="52"/>
      <c r="V93" s="52"/>
      <c r="W93" s="52"/>
      <c r="X93" s="59"/>
      <c r="Y93" s="52"/>
      <c r="Z93" s="52"/>
      <c r="AA93" s="52"/>
      <c r="AB93" s="52"/>
      <c r="AC93" s="52"/>
      <c r="AD93" s="56"/>
      <c r="AE93" s="57"/>
      <c r="AF93" s="50">
        <v>9938</v>
      </c>
      <c r="AG93" s="54"/>
      <c r="AH93" s="52">
        <v>16</v>
      </c>
      <c r="AI93" s="53"/>
      <c r="AJ93" s="50">
        <v>0</v>
      </c>
      <c r="AK93" s="54"/>
      <c r="AL93" s="52">
        <v>0</v>
      </c>
      <c r="AM93" s="53"/>
      <c r="AN93" s="53" t="s">
        <v>76</v>
      </c>
      <c r="AO93" s="60"/>
      <c r="AP93" s="61"/>
      <c r="AQ93" s="62"/>
      <c r="AS93" s="63"/>
      <c r="AT93" s="64"/>
      <c r="AU93" s="65"/>
      <c r="AW93" s="63"/>
      <c r="AX93" s="64"/>
      <c r="AY93" s="6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2005-11-30T19:29:58Z</dcterms:created>
  <dcterms:modified xsi:type="dcterms:W3CDTF">2005-12-07T16:29:10Z</dcterms:modified>
  <cp:category/>
  <cp:version/>
  <cp:contentType/>
  <cp:contentStatus/>
</cp:coreProperties>
</file>