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Frederick Activity Centers" sheetId="1" r:id="rId1"/>
    <sheet name="Frederick Local Centers" sheetId="2" r:id="rId2"/>
  </sheets>
  <definedNames/>
  <calcPr fullCalcOnLoad="1"/>
</workbook>
</file>

<file path=xl/sharedStrings.xml><?xml version="1.0" encoding="utf-8"?>
<sst xmlns="http://schemas.openxmlformats.org/spreadsheetml/2006/main" count="121" uniqueCount="98">
  <si>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</si>
  <si>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</si>
  <si>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</si>
  <si>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</si>
  <si>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</si>
  <si>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</si>
  <si>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</si>
  <si>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</si>
  <si>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</si>
  <si>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</si>
  <si>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</si>
  <si>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</si>
  <si>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</si>
  <si>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</si>
  <si>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</si>
  <si>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</si>
  <si>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</si>
  <si>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</si>
  <si>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</si>
  <si>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</si>
  <si>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</si>
  <si>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</si>
  <si>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</si>
  <si>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</si>
  <si>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</si>
  <si>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</si>
  <si>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</si>
  <si>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</si>
  <si>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</si>
  <si>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</si>
  <si>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</si>
  <si>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</si>
  <si>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</si>
  <si>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</si>
  <si>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</si>
  <si>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</si>
  <si>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</si>
  <si>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</si>
  <si>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</si>
  <si>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</si>
  <si>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</si>
  <si>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</si>
  <si>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</si>
  <si>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</si>
  <si>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</si>
  <si>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</si>
  <si>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</si>
  <si>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</si>
  <si>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</si>
  <si>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</si>
  <si>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</si>
  <si>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Airport Monocacy Blvd</t>
  </si>
  <si>
    <t>Frederick County</t>
  </si>
  <si>
    <t>Revised Round 7.0</t>
  </si>
  <si>
    <t>Round 6.1</t>
  </si>
  <si>
    <t>Md85/355 Evergreen Point</t>
  </si>
  <si>
    <t>Revised Round 7.0 MD85/385 Evergreen Point</t>
  </si>
  <si>
    <t>Urbana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</si>
  <si>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</si>
  <si>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</si>
  <si>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</si>
  <si>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</si>
  <si>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</si>
  <si>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</si>
  <si>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</si>
  <si>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</si>
  <si>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</si>
  <si>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</si>
  <si>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</si>
  <si>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</si>
  <si>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</si>
  <si>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</si>
  <si>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</si>
  <si>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</si>
  <si>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</si>
  <si>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</si>
  <si>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</si>
  <si>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</si>
  <si>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</si>
  <si>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</si>
  <si>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</si>
  <si>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</si>
  <si>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</si>
  <si>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</si>
  <si>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</si>
  <si>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</si>
  <si>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Frederick Downtown </t>
  </si>
  <si>
    <t>Revised Round 7.0 Frederick Downtown</t>
  </si>
  <si>
    <t>Round 6.1 Frederick Downtown</t>
  </si>
  <si>
    <t xml:space="preserve">Golden Mile </t>
  </si>
  <si>
    <t>Revised Round 7.0 Golden Mile</t>
  </si>
  <si>
    <t>Round 6.1 Golden Mile</t>
  </si>
  <si>
    <t xml:space="preserve">T.J. Drive U.S. 15 North </t>
  </si>
  <si>
    <t>Revised Round 7.0 T.J. Drive U.S. 15 North</t>
  </si>
  <si>
    <t>Round 6.1 T.J. Drive U.S. 15 North</t>
  </si>
  <si>
    <t xml:space="preserve">US 15 South/East Alco </t>
  </si>
  <si>
    <t>Revised Round 7.0 US 15 South/East Alco</t>
  </si>
  <si>
    <t>Round 6.1 US 15 South/East Alco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</si>
</sst>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9" fontId="6" fillId="0" borderId="8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9" fontId="3" fillId="2" borderId="0" xfId="0" applyNumberFormat="1" applyFont="1" applyFill="1" applyAlignment="1">
      <alignment/>
    </xf>
    <xf numFmtId="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9" fontId="4" fillId="3" borderId="11" xfId="0" applyNumberFormat="1" applyFont="1" applyFill="1" applyBorder="1" applyAlignment="1">
      <alignment/>
    </xf>
    <xf numFmtId="9" fontId="4" fillId="3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9" fontId="4" fillId="2" borderId="11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4" fillId="2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64" fontId="3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9" fontId="4" fillId="0" borderId="8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/>
    </xf>
    <xf numFmtId="1" fontId="3" fillId="0" borderId="6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9" fontId="4" fillId="0" borderId="8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2" fillId="4" borderId="0" xfId="0" applyFont="1" applyFill="1" applyAlignment="1">
      <alignment horizontal="center"/>
    </xf>
    <xf numFmtId="9" fontId="0" fillId="4" borderId="0" xfId="0" applyNumberFormat="1" applyFont="1" applyFill="1" applyAlignment="1">
      <alignment/>
    </xf>
    <xf numFmtId="9" fontId="0" fillId="4" borderId="0" xfId="0" applyNumberFormat="1" applyFont="1" applyFill="1" applyBorder="1" applyAlignment="1">
      <alignment/>
    </xf>
    <xf numFmtId="9" fontId="0" fillId="4" borderId="11" xfId="0" applyNumberFormat="1" applyFont="1" applyFill="1" applyBorder="1" applyAlignment="1">
      <alignment/>
    </xf>
    <xf numFmtId="9" fontId="6" fillId="4" borderId="11" xfId="0" applyNumberFormat="1" applyFont="1" applyFill="1" applyBorder="1" applyAlignment="1">
      <alignment/>
    </xf>
    <xf numFmtId="9" fontId="6" fillId="4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9" fontId="8" fillId="2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7" fillId="0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zoomScale="70" zoomScaleNormal="70" workbookViewId="0" topLeftCell="A1">
      <selection activeCell="B14" sqref="B14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2" customFormat="1" ht="103.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6" t="s">
        <v>13</v>
      </c>
      <c r="O1" s="10" t="s">
        <v>14</v>
      </c>
      <c r="P1" s="8" t="s">
        <v>15</v>
      </c>
      <c r="Q1" s="11" t="s">
        <v>16</v>
      </c>
      <c r="R1" s="12" t="s">
        <v>17</v>
      </c>
      <c r="S1" s="13" t="s">
        <v>18</v>
      </c>
      <c r="T1" s="2" t="s">
        <v>19</v>
      </c>
      <c r="U1" s="14" t="s">
        <v>20</v>
      </c>
      <c r="V1" s="15" t="s">
        <v>21</v>
      </c>
      <c r="W1" s="15" t="s">
        <v>22</v>
      </c>
      <c r="X1" s="16" t="s">
        <v>23</v>
      </c>
      <c r="Y1" s="14" t="s">
        <v>24</v>
      </c>
      <c r="Z1" s="15" t="s">
        <v>25</v>
      </c>
      <c r="AA1" s="15" t="s">
        <v>26</v>
      </c>
      <c r="AB1" s="17" t="s">
        <v>27</v>
      </c>
      <c r="AC1" s="18" t="s">
        <v>28</v>
      </c>
      <c r="AD1" s="12" t="s">
        <v>29</v>
      </c>
      <c r="AE1" s="13" t="s">
        <v>30</v>
      </c>
      <c r="AF1" s="2" t="s">
        <v>31</v>
      </c>
      <c r="AG1" s="14" t="s">
        <v>32</v>
      </c>
      <c r="AH1" s="15" t="s">
        <v>33</v>
      </c>
      <c r="AI1" s="15" t="s">
        <v>34</v>
      </c>
      <c r="AJ1" s="2" t="s">
        <v>35</v>
      </c>
      <c r="AK1" s="14" t="s">
        <v>36</v>
      </c>
      <c r="AL1" s="15" t="s">
        <v>37</v>
      </c>
      <c r="AM1" s="15" t="s">
        <v>38</v>
      </c>
      <c r="AN1" s="17" t="s">
        <v>39</v>
      </c>
      <c r="AO1" s="18" t="s">
        <v>40</v>
      </c>
      <c r="AP1" s="19" t="s">
        <v>41</v>
      </c>
      <c r="AQ1" s="5" t="s">
        <v>42</v>
      </c>
      <c r="AR1" s="2" t="s">
        <v>43</v>
      </c>
      <c r="AS1" s="20" t="s">
        <v>44</v>
      </c>
      <c r="AT1" s="15" t="s">
        <v>45</v>
      </c>
      <c r="AU1" s="17" t="s">
        <v>46</v>
      </c>
      <c r="AV1" s="2" t="s">
        <v>47</v>
      </c>
      <c r="AW1" s="20" t="s">
        <v>48</v>
      </c>
      <c r="AX1" s="15" t="s">
        <v>49</v>
      </c>
      <c r="AY1" s="21" t="s">
        <v>50</v>
      </c>
      <c r="BC1" s="23"/>
      <c r="BD1" s="24"/>
      <c r="BG1" s="23"/>
      <c r="BH1" s="24"/>
    </row>
    <row r="2" spans="1:54" s="26" customFormat="1" ht="16.5" thickTop="1">
      <c r="A2" s="25"/>
      <c r="D2" s="27"/>
      <c r="E2" s="28"/>
      <c r="F2" s="29"/>
      <c r="G2" s="28"/>
      <c r="H2" s="30"/>
      <c r="I2" s="30"/>
      <c r="K2" s="31"/>
      <c r="L2" s="32"/>
      <c r="M2" s="33"/>
      <c r="O2" s="34"/>
      <c r="P2" s="32"/>
      <c r="Q2" s="35"/>
      <c r="R2" s="36"/>
      <c r="S2" s="37"/>
      <c r="U2" s="32"/>
      <c r="V2" s="32"/>
      <c r="W2" s="32"/>
      <c r="X2" s="38"/>
      <c r="Y2" s="32"/>
      <c r="Z2" s="32"/>
      <c r="AA2" s="32"/>
      <c r="AB2" s="32"/>
      <c r="AC2" s="32"/>
      <c r="AD2" s="36"/>
      <c r="AE2" s="37"/>
      <c r="AG2" s="34"/>
      <c r="AH2" s="32"/>
      <c r="AI2" s="33"/>
      <c r="AK2" s="34"/>
      <c r="AL2" s="32"/>
      <c r="AM2" s="33"/>
      <c r="AN2" s="33"/>
      <c r="AO2" s="39"/>
      <c r="AP2" s="40"/>
      <c r="AQ2" s="41"/>
      <c r="AS2" s="42"/>
      <c r="AT2" s="32"/>
      <c r="AU2" s="33"/>
      <c r="AW2" s="42"/>
      <c r="AX2" s="32"/>
      <c r="AY2" s="43"/>
      <c r="AZ2" s="44"/>
      <c r="BA2" s="44"/>
      <c r="BB2" s="44"/>
    </row>
    <row r="3" spans="1:54" s="46" customFormat="1" ht="15.75">
      <c r="A3" s="45"/>
      <c r="D3" s="47"/>
      <c r="E3" s="48"/>
      <c r="F3" s="49"/>
      <c r="G3" s="48"/>
      <c r="H3" s="50"/>
      <c r="I3" s="51"/>
      <c r="J3" s="52"/>
      <c r="K3" s="53"/>
      <c r="L3" s="54"/>
      <c r="M3" s="55"/>
      <c r="N3" s="52"/>
      <c r="O3" s="56"/>
      <c r="P3" s="54"/>
      <c r="Q3" s="57"/>
      <c r="R3" s="58"/>
      <c r="S3" s="59"/>
      <c r="T3" s="52"/>
      <c r="U3" s="54"/>
      <c r="V3" s="54"/>
      <c r="W3" s="54"/>
      <c r="X3" s="60"/>
      <c r="Y3" s="54"/>
      <c r="Z3" s="54"/>
      <c r="AA3" s="54"/>
      <c r="AB3" s="54"/>
      <c r="AC3" s="54"/>
      <c r="AD3" s="58"/>
      <c r="AE3" s="59"/>
      <c r="AF3" s="52"/>
      <c r="AG3" s="56"/>
      <c r="AH3" s="54"/>
      <c r="AI3" s="55"/>
      <c r="AJ3" s="52"/>
      <c r="AK3" s="56"/>
      <c r="AL3" s="54"/>
      <c r="AM3" s="55"/>
      <c r="AN3" s="55"/>
      <c r="AO3" s="61"/>
      <c r="AP3" s="62"/>
      <c r="AQ3" s="63"/>
      <c r="AS3" s="64"/>
      <c r="AT3" s="65"/>
      <c r="AU3" s="66"/>
      <c r="AW3" s="64"/>
      <c r="AX3" s="65"/>
      <c r="AY3" s="67"/>
      <c r="AZ3"/>
      <c r="BA3"/>
      <c r="BB3"/>
    </row>
    <row r="4" spans="1:54" s="48" customFormat="1" ht="15.75">
      <c r="A4" s="134">
        <v>50</v>
      </c>
      <c r="B4" s="68" t="s">
        <v>51</v>
      </c>
      <c r="C4" s="48" t="s">
        <v>52</v>
      </c>
      <c r="D4" s="47">
        <v>1042</v>
      </c>
      <c r="E4" s="48">
        <v>297931000</v>
      </c>
      <c r="F4" s="49"/>
      <c r="G4" s="48">
        <v>6839.6</v>
      </c>
      <c r="H4" s="135">
        <v>0</v>
      </c>
      <c r="I4" s="136">
        <v>0</v>
      </c>
      <c r="J4" s="140">
        <v>24992</v>
      </c>
      <c r="K4" s="53">
        <f>J4*$H4</f>
        <v>0</v>
      </c>
      <c r="L4" s="141">
        <f>J4/$G4</f>
        <v>3.6540148546698634</v>
      </c>
      <c r="M4" s="142"/>
      <c r="N4" s="140">
        <v>10485</v>
      </c>
      <c r="O4" s="53">
        <f>N4*$I4</f>
        <v>0</v>
      </c>
      <c r="P4" s="141"/>
      <c r="Q4" s="143"/>
      <c r="R4" s="135">
        <v>0</v>
      </c>
      <c r="S4" s="136">
        <v>0</v>
      </c>
      <c r="T4" s="140">
        <v>31863</v>
      </c>
      <c r="U4" s="53">
        <f>T4*R4</f>
        <v>0</v>
      </c>
      <c r="V4" s="141">
        <f>T4/$G4</f>
        <v>4.658605766419089</v>
      </c>
      <c r="W4" s="141"/>
      <c r="X4" s="144">
        <v>11701</v>
      </c>
      <c r="Y4" s="53">
        <f>X4*S4</f>
        <v>0</v>
      </c>
      <c r="Z4" s="145">
        <f>X4/$G4</f>
        <v>1.7107725597988186</v>
      </c>
      <c r="AA4" s="143"/>
      <c r="AB4" s="141"/>
      <c r="AC4" s="141"/>
      <c r="AD4" s="135">
        <v>0</v>
      </c>
      <c r="AE4" s="136">
        <v>0</v>
      </c>
      <c r="AF4" s="140">
        <v>41952</v>
      </c>
      <c r="AG4" s="53">
        <f>AF4*AD4</f>
        <v>0</v>
      </c>
      <c r="AH4" s="141">
        <f>AF4/$G4</f>
        <v>6.133692028773612</v>
      </c>
      <c r="AI4" s="142"/>
      <c r="AJ4" s="140">
        <v>16914</v>
      </c>
      <c r="AK4" s="53">
        <f>AJ4*$I4</f>
        <v>0</v>
      </c>
      <c r="AL4" s="141">
        <f>AJ4/$G4</f>
        <v>2.4729516345985143</v>
      </c>
      <c r="AM4" s="142"/>
      <c r="AN4" s="142" t="e">
        <f>AG4/AK4</f>
        <v>#DIV/0!</v>
      </c>
      <c r="AO4" s="146" t="e">
        <f>(AG4-K4)/K4</f>
        <v>#DIV/0!</v>
      </c>
      <c r="AP4" s="135">
        <v>0</v>
      </c>
      <c r="AQ4" s="136">
        <v>0</v>
      </c>
      <c r="AR4" s="48">
        <v>42501</v>
      </c>
      <c r="AS4" s="147"/>
      <c r="AT4" s="49"/>
      <c r="AU4" s="148"/>
      <c r="AV4" s="48">
        <v>19470</v>
      </c>
      <c r="AW4" s="147">
        <f>AV4*$AQ4</f>
        <v>0</v>
      </c>
      <c r="AX4" s="49">
        <f>AV4/$G4</f>
        <v>2.8466576992806596</v>
      </c>
      <c r="AY4" s="149"/>
      <c r="AZ4" s="150"/>
      <c r="BA4" s="150"/>
      <c r="BB4" s="150"/>
    </row>
    <row r="5" spans="1:54" s="48" customFormat="1" ht="15.75">
      <c r="A5" s="45"/>
      <c r="B5" s="68"/>
      <c r="D5" s="47">
        <v>1035</v>
      </c>
      <c r="E5" s="49">
        <v>7794</v>
      </c>
      <c r="F5" s="49"/>
      <c r="G5" s="150">
        <v>4327</v>
      </c>
      <c r="H5" s="135">
        <v>0</v>
      </c>
      <c r="I5" s="136">
        <v>0</v>
      </c>
      <c r="J5" s="150">
        <v>17442</v>
      </c>
      <c r="K5" s="53">
        <f>J5*$H5</f>
        <v>0</v>
      </c>
      <c r="L5" s="141">
        <f>J5/$G5</f>
        <v>4.030968338340652</v>
      </c>
      <c r="M5" s="142"/>
      <c r="N5" s="150">
        <v>4985</v>
      </c>
      <c r="O5" s="53">
        <f>N5*$I5</f>
        <v>0</v>
      </c>
      <c r="P5" s="141"/>
      <c r="Q5" s="143"/>
      <c r="R5" s="135">
        <v>0</v>
      </c>
      <c r="S5" s="136">
        <v>0</v>
      </c>
      <c r="T5" s="140">
        <v>23592</v>
      </c>
      <c r="U5" s="53">
        <f>T5*R5</f>
        <v>0</v>
      </c>
      <c r="V5" s="141">
        <f>T5/$G5</f>
        <v>5.45227640397504</v>
      </c>
      <c r="W5" s="141"/>
      <c r="X5" s="150">
        <v>5694</v>
      </c>
      <c r="Y5" s="53">
        <f>X5*S5</f>
        <v>0</v>
      </c>
      <c r="Z5" s="145">
        <f>X5/$G5</f>
        <v>1.315923272475156</v>
      </c>
      <c r="AA5" s="143"/>
      <c r="AB5" s="141"/>
      <c r="AC5" s="141"/>
      <c r="AD5" s="135">
        <v>0</v>
      </c>
      <c r="AE5" s="136">
        <v>0</v>
      </c>
      <c r="AF5" s="150">
        <v>32540</v>
      </c>
      <c r="AG5" s="53">
        <f>AF5*AD5</f>
        <v>0</v>
      </c>
      <c r="AH5" s="141">
        <f>AF5/$G5</f>
        <v>7.52022186272244</v>
      </c>
      <c r="AI5" s="142"/>
      <c r="AJ5" s="150">
        <v>8851</v>
      </c>
      <c r="AK5" s="53">
        <f>AJ5*$I5</f>
        <v>0</v>
      </c>
      <c r="AL5" s="141">
        <f>AJ5/$G5</f>
        <v>2.045528079500809</v>
      </c>
      <c r="AM5" s="142"/>
      <c r="AN5" s="142"/>
      <c r="AO5" s="146"/>
      <c r="AP5" s="135">
        <v>0</v>
      </c>
      <c r="AQ5" s="136">
        <v>0</v>
      </c>
      <c r="AR5" s="150">
        <v>10546</v>
      </c>
      <c r="AS5" s="147"/>
      <c r="AT5" s="49"/>
      <c r="AU5" s="148"/>
      <c r="AV5" s="150">
        <v>33468</v>
      </c>
      <c r="AW5" s="147">
        <f>AV5*$AQ5</f>
        <v>0</v>
      </c>
      <c r="AX5" s="49">
        <f>AV5/$G5</f>
        <v>7.7346891610815804</v>
      </c>
      <c r="AY5" s="149"/>
      <c r="AZ5" s="150"/>
      <c r="BA5" s="150"/>
      <c r="BB5" s="150"/>
    </row>
    <row r="6" spans="1:54" s="48" customFormat="1" ht="15.75">
      <c r="A6" s="45"/>
      <c r="B6" s="68"/>
      <c r="D6" s="47">
        <v>1039</v>
      </c>
      <c r="E6" s="49">
        <v>34092</v>
      </c>
      <c r="F6" s="49"/>
      <c r="G6" s="150">
        <v>868</v>
      </c>
      <c r="H6" s="135">
        <v>0</v>
      </c>
      <c r="I6" s="136">
        <v>0</v>
      </c>
      <c r="J6" s="150">
        <v>1615</v>
      </c>
      <c r="K6" s="53">
        <f>J6*$H6</f>
        <v>0</v>
      </c>
      <c r="L6" s="141">
        <f>J6/$G6</f>
        <v>1.8605990783410138</v>
      </c>
      <c r="M6" s="142"/>
      <c r="N6" s="150">
        <v>2970</v>
      </c>
      <c r="O6" s="53">
        <f>N6*$I6</f>
        <v>0</v>
      </c>
      <c r="P6" s="141"/>
      <c r="Q6" s="143"/>
      <c r="R6" s="135">
        <v>0</v>
      </c>
      <c r="S6" s="136">
        <v>0</v>
      </c>
      <c r="T6" s="140">
        <v>2228</v>
      </c>
      <c r="U6" s="53">
        <f>T6*R6</f>
        <v>0</v>
      </c>
      <c r="V6" s="141">
        <f>T6/$G6</f>
        <v>2.5668202764976957</v>
      </c>
      <c r="W6" s="141"/>
      <c r="X6" s="150">
        <v>3197</v>
      </c>
      <c r="Y6" s="53">
        <f>X6*S6</f>
        <v>0</v>
      </c>
      <c r="Z6" s="145">
        <f>X6/$G6</f>
        <v>3.6831797235023043</v>
      </c>
      <c r="AA6" s="143"/>
      <c r="AB6" s="141"/>
      <c r="AC6" s="141"/>
      <c r="AD6" s="135">
        <v>0</v>
      </c>
      <c r="AE6" s="136">
        <v>0</v>
      </c>
      <c r="AF6" s="150">
        <v>3555</v>
      </c>
      <c r="AG6" s="53">
        <f>AF6*AD6</f>
        <v>0</v>
      </c>
      <c r="AH6" s="141">
        <f>AF6/$G6</f>
        <v>4.095622119815668</v>
      </c>
      <c r="AI6" s="142"/>
      <c r="AJ6" s="150">
        <v>4558</v>
      </c>
      <c r="AK6" s="53">
        <f>AJ6*$I6</f>
        <v>0</v>
      </c>
      <c r="AL6" s="141">
        <f>AJ6/$G6</f>
        <v>5.251152073732719</v>
      </c>
      <c r="AM6" s="142"/>
      <c r="AN6" s="142"/>
      <c r="AO6" s="146"/>
      <c r="AP6" s="135">
        <v>0</v>
      </c>
      <c r="AQ6" s="136">
        <v>0</v>
      </c>
      <c r="AR6" s="150">
        <v>4885</v>
      </c>
      <c r="AS6" s="147"/>
      <c r="AT6" s="49"/>
      <c r="AU6" s="148"/>
      <c r="AV6" s="150">
        <v>3637</v>
      </c>
      <c r="AW6" s="147">
        <f>AV6*$AQ6</f>
        <v>0</v>
      </c>
      <c r="AX6" s="49">
        <f>AV6/$G6</f>
        <v>4.190092165898617</v>
      </c>
      <c r="AY6" s="149"/>
      <c r="AZ6" s="150"/>
      <c r="BA6" s="150"/>
      <c r="BB6" s="150"/>
    </row>
    <row r="7" spans="1:51" s="150" customFormat="1" ht="12.75" customHeight="1">
      <c r="A7" s="151"/>
      <c r="B7" s="151"/>
      <c r="C7" s="152"/>
      <c r="D7" s="152"/>
      <c r="E7" s="153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  <c r="R7" s="154"/>
      <c r="S7" s="154"/>
      <c r="T7" s="154"/>
      <c r="U7" s="154"/>
      <c r="V7" s="154"/>
      <c r="W7" s="154"/>
      <c r="X7" s="154"/>
      <c r="AA7" s="156"/>
      <c r="AO7" s="156"/>
      <c r="AY7" s="156"/>
    </row>
    <row r="8" spans="1:51" s="71" customFormat="1" ht="15.75">
      <c r="A8" s="70"/>
      <c r="B8" s="71" t="s">
        <v>53</v>
      </c>
      <c r="D8" s="72"/>
      <c r="F8" s="73">
        <f>$G8/640</f>
        <v>10.686875</v>
      </c>
      <c r="G8" s="71">
        <f>SUM(G4)</f>
        <v>6839.6</v>
      </c>
      <c r="H8" s="74"/>
      <c r="I8" s="75"/>
      <c r="J8" s="76">
        <f>SUM(J4)</f>
        <v>24992</v>
      </c>
      <c r="K8" s="77"/>
      <c r="L8" s="78">
        <f>J8/$G8</f>
        <v>3.6540148546698634</v>
      </c>
      <c r="M8" s="79">
        <f>K8/$G10</f>
        <v>0</v>
      </c>
      <c r="N8" s="76">
        <f>SUM(N4)</f>
        <v>10485</v>
      </c>
      <c r="O8" s="77">
        <f>SUM(O4:O7)</f>
        <v>0</v>
      </c>
      <c r="P8" s="78">
        <f>N8/$G8</f>
        <v>1.5329843850517573</v>
      </c>
      <c r="Q8" s="80">
        <f>O8/G10</f>
        <v>0</v>
      </c>
      <c r="R8" s="81"/>
      <c r="S8" s="82"/>
      <c r="T8" s="83">
        <f>SUM(T4:T7)</f>
        <v>57683</v>
      </c>
      <c r="U8" s="83">
        <f>SUM(U4:U7)</f>
        <v>0</v>
      </c>
      <c r="V8" s="83">
        <f>SUM(V4:V7)</f>
        <v>12.677702446891825</v>
      </c>
      <c r="W8" s="79">
        <f>U8/$G10</f>
        <v>0</v>
      </c>
      <c r="X8" s="83">
        <f>SUM(X4:X7)</f>
        <v>20592</v>
      </c>
      <c r="Y8" s="83">
        <f>SUM(Y4)</f>
        <v>0</v>
      </c>
      <c r="Z8" s="78">
        <f>X8/G8</f>
        <v>3.010702380256155</v>
      </c>
      <c r="AA8" s="79">
        <f>Y8/G10</f>
        <v>0</v>
      </c>
      <c r="AB8" s="78"/>
      <c r="AC8" s="78"/>
      <c r="AD8" s="81"/>
      <c r="AE8" s="82"/>
      <c r="AF8" s="76">
        <f>SUM(AF4)</f>
        <v>41952</v>
      </c>
      <c r="AG8" s="77"/>
      <c r="AH8" s="78">
        <f>AF8/$G8</f>
        <v>6.133692028773612</v>
      </c>
      <c r="AI8" s="79">
        <f>AG8/$G10</f>
        <v>0</v>
      </c>
      <c r="AJ8" s="76">
        <f>SUM(AJ4)</f>
        <v>16914</v>
      </c>
      <c r="AK8" s="77"/>
      <c r="AL8" s="78">
        <f>AJ8/$G8</f>
        <v>2.4729516345985143</v>
      </c>
      <c r="AM8" s="79">
        <f>AK8/$G10</f>
        <v>0</v>
      </c>
      <c r="AN8" s="79"/>
      <c r="AO8" s="84"/>
      <c r="AP8" s="85"/>
      <c r="AQ8" s="86"/>
      <c r="AR8" s="71">
        <f>SUM(AR4)</f>
        <v>42501</v>
      </c>
      <c r="AS8" s="77">
        <f>SUM(AS3:AS4)</f>
        <v>0</v>
      </c>
      <c r="AT8" s="73">
        <f>AR8/$G8</f>
        <v>6.213959880694778</v>
      </c>
      <c r="AU8" s="87">
        <f>AS8/$G10</f>
        <v>0</v>
      </c>
      <c r="AV8" s="71">
        <f>SUM(AV4)</f>
        <v>19470</v>
      </c>
      <c r="AW8" s="88"/>
      <c r="AX8" s="73">
        <f>AV8/$G8</f>
        <v>2.8466576992806596</v>
      </c>
      <c r="AY8" s="89">
        <f>AW8/$G10</f>
        <v>0</v>
      </c>
    </row>
    <row r="9" spans="1:54" s="46" customFormat="1" ht="15.75">
      <c r="A9" s="45"/>
      <c r="D9" s="47"/>
      <c r="E9" s="48"/>
      <c r="F9" s="49"/>
      <c r="G9" s="48"/>
      <c r="H9" s="50"/>
      <c r="I9" s="51"/>
      <c r="J9" s="52"/>
      <c r="K9" s="53"/>
      <c r="L9" s="54"/>
      <c r="M9" s="55"/>
      <c r="N9" s="52"/>
      <c r="O9" s="56"/>
      <c r="P9" s="54"/>
      <c r="Q9" s="57"/>
      <c r="R9" s="58"/>
      <c r="S9" s="59"/>
      <c r="T9" s="52"/>
      <c r="U9" s="54"/>
      <c r="V9" s="54"/>
      <c r="W9" s="54"/>
      <c r="X9" s="60"/>
      <c r="Y9" s="54"/>
      <c r="Z9" s="54"/>
      <c r="AA9" s="54"/>
      <c r="AB9" s="54"/>
      <c r="AC9" s="54"/>
      <c r="AD9" s="58"/>
      <c r="AE9" s="59"/>
      <c r="AF9" s="52"/>
      <c r="AG9" s="56"/>
      <c r="AH9" s="54"/>
      <c r="AI9" s="55"/>
      <c r="AJ9" s="52"/>
      <c r="AK9" s="56"/>
      <c r="AL9" s="54"/>
      <c r="AM9" s="55"/>
      <c r="AN9" s="55"/>
      <c r="AO9" s="61"/>
      <c r="AP9" s="62"/>
      <c r="AQ9" s="63"/>
      <c r="AS9" s="64"/>
      <c r="AT9" s="65"/>
      <c r="AU9" s="55"/>
      <c r="AW9" s="64"/>
      <c r="AX9" s="65"/>
      <c r="AY9" s="67"/>
      <c r="AZ9"/>
      <c r="BA9"/>
      <c r="BB9"/>
    </row>
    <row r="10" spans="1:51" s="90" customFormat="1" ht="15.75">
      <c r="A10" s="45"/>
      <c r="B10" s="90" t="s">
        <v>54</v>
      </c>
      <c r="D10" s="91"/>
      <c r="E10" s="68"/>
      <c r="F10" s="92">
        <v>5.2</v>
      </c>
      <c r="G10" s="68">
        <v>3350</v>
      </c>
      <c r="H10" s="93"/>
      <c r="I10" s="94"/>
      <c r="K10" s="95">
        <v>8960</v>
      </c>
      <c r="L10" s="96">
        <v>2.7</v>
      </c>
      <c r="M10" s="96"/>
      <c r="N10" s="95">
        <v>2840</v>
      </c>
      <c r="O10" s="97"/>
      <c r="P10" s="96">
        <v>0.8</v>
      </c>
      <c r="Q10" s="98"/>
      <c r="R10" s="99"/>
      <c r="S10" s="100"/>
      <c r="U10" s="96"/>
      <c r="V10" s="96"/>
      <c r="W10" s="96"/>
      <c r="X10" s="97"/>
      <c r="Y10" s="96"/>
      <c r="Z10" s="96"/>
      <c r="AA10" s="96"/>
      <c r="AB10" s="96"/>
      <c r="AC10" s="96"/>
      <c r="AD10" s="99"/>
      <c r="AE10" s="100"/>
      <c r="AG10" s="95">
        <v>16200</v>
      </c>
      <c r="AI10" s="96">
        <v>4.8</v>
      </c>
      <c r="AJ10" s="95">
        <v>5990</v>
      </c>
      <c r="AK10" s="97"/>
      <c r="AM10" s="96">
        <v>1.8</v>
      </c>
      <c r="AN10" s="96">
        <v>2.7</v>
      </c>
      <c r="AO10" s="101">
        <v>0.808</v>
      </c>
      <c r="AP10" s="102"/>
      <c r="AQ10" s="93"/>
      <c r="AT10" s="103"/>
      <c r="AU10" s="103"/>
      <c r="AX10" s="103"/>
      <c r="AY10" s="104"/>
    </row>
    <row r="11" spans="1:51" s="90" customFormat="1" ht="16.5" thickBot="1">
      <c r="A11" s="45"/>
      <c r="D11" s="91"/>
      <c r="E11" s="68"/>
      <c r="F11" s="92"/>
      <c r="G11" s="68"/>
      <c r="H11" s="93"/>
      <c r="I11" s="94"/>
      <c r="J11" s="95"/>
      <c r="K11" s="105"/>
      <c r="L11" s="96"/>
      <c r="M11" s="106"/>
      <c r="N11" s="95"/>
      <c r="O11" s="107"/>
      <c r="P11" s="96"/>
      <c r="Q11" s="98"/>
      <c r="R11" s="108"/>
      <c r="S11" s="109"/>
      <c r="T11" s="95"/>
      <c r="U11" s="96"/>
      <c r="V11" s="96"/>
      <c r="W11" s="96"/>
      <c r="X11" s="97"/>
      <c r="Y11" s="96"/>
      <c r="Z11" s="96"/>
      <c r="AA11" s="96"/>
      <c r="AB11" s="96"/>
      <c r="AC11" s="96"/>
      <c r="AD11" s="108"/>
      <c r="AE11" s="109"/>
      <c r="AF11" s="95"/>
      <c r="AG11" s="107"/>
      <c r="AH11" s="96"/>
      <c r="AI11" s="106"/>
      <c r="AJ11" s="95"/>
      <c r="AK11" s="107"/>
      <c r="AL11" s="96"/>
      <c r="AM11" s="106"/>
      <c r="AN11" s="106"/>
      <c r="AO11" s="110"/>
      <c r="AP11" s="111"/>
      <c r="AQ11" s="112"/>
      <c r="AS11" s="113"/>
      <c r="AT11" s="103"/>
      <c r="AU11" s="114"/>
      <c r="AW11" s="113"/>
      <c r="AX11" s="103"/>
      <c r="AY11" s="115"/>
    </row>
    <row r="12" spans="1:51" s="116" customFormat="1" ht="16.5" thickTop="1">
      <c r="A12" s="25"/>
      <c r="D12" s="117"/>
      <c r="E12" s="118"/>
      <c r="F12" s="119"/>
      <c r="G12" s="118"/>
      <c r="H12" s="120"/>
      <c r="I12" s="120"/>
      <c r="K12" s="121"/>
      <c r="L12" s="122"/>
      <c r="M12" s="123"/>
      <c r="O12" s="124"/>
      <c r="P12" s="122"/>
      <c r="Q12" s="125"/>
      <c r="R12" s="126"/>
      <c r="S12" s="127"/>
      <c r="U12" s="122"/>
      <c r="V12" s="122"/>
      <c r="W12" s="122"/>
      <c r="X12" s="128"/>
      <c r="Y12" s="122"/>
      <c r="Z12" s="122"/>
      <c r="AA12" s="122"/>
      <c r="AB12" s="122"/>
      <c r="AC12" s="122"/>
      <c r="AD12" s="126"/>
      <c r="AE12" s="127"/>
      <c r="AG12" s="124"/>
      <c r="AH12" s="122"/>
      <c r="AI12" s="123"/>
      <c r="AK12" s="124"/>
      <c r="AL12" s="122"/>
      <c r="AM12" s="123"/>
      <c r="AN12" s="123"/>
      <c r="AO12" s="129"/>
      <c r="AP12" s="130"/>
      <c r="AQ12" s="131"/>
      <c r="AS12" s="132"/>
      <c r="AT12" s="122"/>
      <c r="AU12" s="123"/>
      <c r="AW12" s="132"/>
      <c r="AX12" s="122"/>
      <c r="AY12" s="133"/>
    </row>
    <row r="13" spans="1:54" s="46" customFormat="1" ht="15.75">
      <c r="A13" s="45"/>
      <c r="D13" s="47"/>
      <c r="E13" s="48"/>
      <c r="F13" s="49"/>
      <c r="G13" s="48"/>
      <c r="H13" s="50"/>
      <c r="I13" s="51"/>
      <c r="J13" s="52"/>
      <c r="K13" s="53"/>
      <c r="L13" s="54"/>
      <c r="M13" s="55"/>
      <c r="N13" s="52"/>
      <c r="O13" s="56"/>
      <c r="P13" s="54"/>
      <c r="Q13" s="57"/>
      <c r="R13" s="58"/>
      <c r="S13" s="59"/>
      <c r="T13" s="52"/>
      <c r="U13" s="54"/>
      <c r="V13" s="54"/>
      <c r="W13" s="54"/>
      <c r="X13" s="60"/>
      <c r="Y13" s="54"/>
      <c r="Z13" s="54"/>
      <c r="AA13" s="54"/>
      <c r="AB13" s="54"/>
      <c r="AC13" s="54"/>
      <c r="AD13" s="58"/>
      <c r="AE13" s="59"/>
      <c r="AF13" s="52"/>
      <c r="AG13" s="56"/>
      <c r="AH13" s="54"/>
      <c r="AI13" s="55"/>
      <c r="AJ13" s="52"/>
      <c r="AK13" s="56"/>
      <c r="AL13" s="54"/>
      <c r="AM13" s="55"/>
      <c r="AN13" s="55"/>
      <c r="AO13" s="61"/>
      <c r="AP13" s="62"/>
      <c r="AQ13" s="63"/>
      <c r="AS13" s="64"/>
      <c r="AT13" s="65"/>
      <c r="AU13" s="66"/>
      <c r="AW13" s="64"/>
      <c r="AX13" s="65"/>
      <c r="AY13" s="67"/>
      <c r="AZ13"/>
      <c r="BA13"/>
      <c r="BB13"/>
    </row>
    <row r="14" spans="1:54" s="46" customFormat="1" ht="15.75">
      <c r="A14" s="134">
        <v>51</v>
      </c>
      <c r="B14" s="68" t="s">
        <v>55</v>
      </c>
      <c r="C14" s="46" t="s">
        <v>52</v>
      </c>
      <c r="D14" s="47">
        <v>1035</v>
      </c>
      <c r="E14" s="48">
        <v>339511600</v>
      </c>
      <c r="F14" s="49"/>
      <c r="G14" s="48">
        <v>7794.1</v>
      </c>
      <c r="H14" s="135">
        <v>0</v>
      </c>
      <c r="I14" s="136">
        <v>0</v>
      </c>
      <c r="J14" s="52">
        <v>17442</v>
      </c>
      <c r="K14" s="53">
        <f>J14*$H14</f>
        <v>0</v>
      </c>
      <c r="L14" s="54">
        <f>J14/$G14</f>
        <v>2.237846576256399</v>
      </c>
      <c r="M14" s="55" t="e">
        <f>K14/#REF!</f>
        <v>#REF!</v>
      </c>
      <c r="N14" s="52">
        <v>4985</v>
      </c>
      <c r="O14" s="56">
        <f>N14*$I14</f>
        <v>0</v>
      </c>
      <c r="P14" s="54"/>
      <c r="Q14" s="57"/>
      <c r="R14" s="137">
        <v>0</v>
      </c>
      <c r="S14" s="136">
        <v>0</v>
      </c>
      <c r="T14" s="52">
        <v>23592</v>
      </c>
      <c r="U14" s="56">
        <f>T14*R14</f>
        <v>0</v>
      </c>
      <c r="V14" s="54">
        <f>T14/$G14</f>
        <v>3.0269049665772827</v>
      </c>
      <c r="W14" s="54"/>
      <c r="X14" s="60">
        <v>5694</v>
      </c>
      <c r="Y14" s="56">
        <f>X14*S14</f>
        <v>0</v>
      </c>
      <c r="Z14" s="69">
        <f>X14/$G14</f>
        <v>0.7305525974775792</v>
      </c>
      <c r="AA14" s="54"/>
      <c r="AB14" s="54"/>
      <c r="AC14" s="54"/>
      <c r="AD14" s="137">
        <v>0</v>
      </c>
      <c r="AE14" s="136">
        <v>0</v>
      </c>
      <c r="AF14" s="52">
        <v>32540</v>
      </c>
      <c r="AG14" s="56">
        <f>AF14*AD14</f>
        <v>0</v>
      </c>
      <c r="AH14" s="54">
        <f>AF14/$G14</f>
        <v>4.174952848949847</v>
      </c>
      <c r="AI14" s="55"/>
      <c r="AJ14" s="52">
        <v>8851</v>
      </c>
      <c r="AK14" s="56">
        <f>AJ14*$I14</f>
        <v>0</v>
      </c>
      <c r="AL14" s="54">
        <f>AJ14/$G14</f>
        <v>1.1356025711756328</v>
      </c>
      <c r="AM14" s="55"/>
      <c r="AN14" s="55" t="e">
        <f>AG14/AK14</f>
        <v>#DIV/0!</v>
      </c>
      <c r="AO14" s="61" t="e">
        <f>(AG14-K14)/K14</f>
        <v>#DIV/0!</v>
      </c>
      <c r="AP14" s="138"/>
      <c r="AQ14" s="139"/>
      <c r="AR14" s="46">
        <v>33468</v>
      </c>
      <c r="AS14" s="64"/>
      <c r="AT14" s="65"/>
      <c r="AU14" s="66"/>
      <c r="AV14" s="46">
        <v>10546</v>
      </c>
      <c r="AW14" s="64">
        <f>AV14*$AQ14</f>
        <v>0</v>
      </c>
      <c r="AX14" s="65">
        <f>AV14/$G14</f>
        <v>1.3530747616787056</v>
      </c>
      <c r="AY14" s="67"/>
      <c r="AZ14"/>
      <c r="BA14"/>
      <c r="BB14"/>
    </row>
    <row r="15" spans="1:54" s="46" customFormat="1" ht="15.75">
      <c r="A15" s="45"/>
      <c r="C15" s="46" t="s">
        <v>52</v>
      </c>
      <c r="D15" s="47">
        <v>1048</v>
      </c>
      <c r="E15" s="48">
        <v>625537000</v>
      </c>
      <c r="F15" s="49"/>
      <c r="G15" s="48">
        <v>14360.4</v>
      </c>
      <c r="H15" s="135">
        <v>0</v>
      </c>
      <c r="I15" s="136">
        <v>0</v>
      </c>
      <c r="J15" s="52">
        <v>6555</v>
      </c>
      <c r="K15" s="53">
        <f>J15*$H15</f>
        <v>0</v>
      </c>
      <c r="L15" s="54">
        <f>J15/$G15</f>
        <v>0.45646360825603743</v>
      </c>
      <c r="M15" s="55" t="e">
        <f>K15/#REF!</f>
        <v>#REF!</v>
      </c>
      <c r="N15" s="52">
        <v>1553</v>
      </c>
      <c r="O15" s="56">
        <f>N15*$I15</f>
        <v>0</v>
      </c>
      <c r="P15" s="54"/>
      <c r="Q15" s="57"/>
      <c r="R15" s="137">
        <v>0</v>
      </c>
      <c r="S15" s="136">
        <v>0</v>
      </c>
      <c r="T15" s="52">
        <v>8452</v>
      </c>
      <c r="U15" s="56">
        <f>T15*R15</f>
        <v>0</v>
      </c>
      <c r="V15" s="54">
        <f>T15/$G15</f>
        <v>0.5885629926742988</v>
      </c>
      <c r="W15" s="54"/>
      <c r="X15" s="60">
        <v>2080</v>
      </c>
      <c r="Y15" s="56">
        <f>X15*S15</f>
        <v>0</v>
      </c>
      <c r="Z15" s="69">
        <f>X15/$G15</f>
        <v>0.14484276204005458</v>
      </c>
      <c r="AA15" s="54"/>
      <c r="AB15" s="54"/>
      <c r="AC15" s="54"/>
      <c r="AD15" s="137">
        <v>0</v>
      </c>
      <c r="AE15" s="136">
        <v>0</v>
      </c>
      <c r="AF15" s="52">
        <v>11032</v>
      </c>
      <c r="AG15" s="56">
        <f>AF15*AD15</f>
        <v>0</v>
      </c>
      <c r="AH15" s="54">
        <f>AF15/$G15</f>
        <v>0.7682237263585973</v>
      </c>
      <c r="AI15" s="55"/>
      <c r="AJ15" s="52">
        <v>2844</v>
      </c>
      <c r="AK15" s="56">
        <f>AJ15*$I15</f>
        <v>0</v>
      </c>
      <c r="AL15" s="54">
        <f>AJ15/$G15</f>
        <v>0.19804462271245926</v>
      </c>
      <c r="AM15" s="55"/>
      <c r="AN15" s="55" t="e">
        <f>AG15/AK15</f>
        <v>#DIV/0!</v>
      </c>
      <c r="AO15" s="61" t="e">
        <f>(AG15-K15)/K15</f>
        <v>#DIV/0!</v>
      </c>
      <c r="AP15" s="138"/>
      <c r="AQ15" s="139"/>
      <c r="AR15" s="46">
        <v>11373</v>
      </c>
      <c r="AS15" s="64"/>
      <c r="AT15" s="65"/>
      <c r="AU15" s="66"/>
      <c r="AV15" s="46">
        <v>3245</v>
      </c>
      <c r="AW15" s="64">
        <f>AV15*$AQ15</f>
        <v>0</v>
      </c>
      <c r="AX15" s="65">
        <f>AV15/$G15</f>
        <v>0.22596863597114286</v>
      </c>
      <c r="AY15" s="67"/>
      <c r="AZ15"/>
      <c r="BA15"/>
      <c r="BB15"/>
    </row>
    <row r="16" spans="1:54" s="46" customFormat="1" ht="15.75">
      <c r="A16" s="45"/>
      <c r="D16" s="47"/>
      <c r="E16" s="48"/>
      <c r="F16" s="49"/>
      <c r="G16" s="48"/>
      <c r="H16" s="50"/>
      <c r="I16" s="51"/>
      <c r="J16" s="52"/>
      <c r="K16" s="53"/>
      <c r="L16" s="54"/>
      <c r="M16" s="55"/>
      <c r="N16" s="52"/>
      <c r="O16" s="56"/>
      <c r="P16" s="54"/>
      <c r="Q16" s="57"/>
      <c r="R16" s="58"/>
      <c r="S16" s="59"/>
      <c r="T16" s="52"/>
      <c r="U16" s="54"/>
      <c r="V16" s="54"/>
      <c r="W16" s="54"/>
      <c r="X16" s="60"/>
      <c r="Y16" s="54"/>
      <c r="Z16" s="54"/>
      <c r="AA16" s="54"/>
      <c r="AB16" s="54"/>
      <c r="AC16" s="54"/>
      <c r="AD16" s="58"/>
      <c r="AE16" s="59"/>
      <c r="AF16" s="52"/>
      <c r="AG16" s="56"/>
      <c r="AH16" s="54"/>
      <c r="AI16" s="55"/>
      <c r="AJ16" s="52"/>
      <c r="AK16" s="56"/>
      <c r="AL16" s="54"/>
      <c r="AM16" s="55"/>
      <c r="AN16" s="55"/>
      <c r="AO16" s="61"/>
      <c r="AP16" s="62"/>
      <c r="AQ16" s="63"/>
      <c r="AS16" s="64"/>
      <c r="AT16" s="65"/>
      <c r="AU16" s="66"/>
      <c r="AW16" s="64"/>
      <c r="AX16" s="65"/>
      <c r="AY16" s="67"/>
      <c r="AZ16"/>
      <c r="BA16"/>
      <c r="BB16"/>
    </row>
    <row r="17" spans="1:51" s="71" customFormat="1" ht="15.75">
      <c r="A17" s="70"/>
      <c r="B17" s="71" t="s">
        <v>56</v>
      </c>
      <c r="D17" s="72"/>
      <c r="F17" s="73">
        <f>G17/640</f>
        <v>34.61640625</v>
      </c>
      <c r="G17" s="71">
        <f>SUM(G14:G15)</f>
        <v>22154.5</v>
      </c>
      <c r="H17" s="74"/>
      <c r="I17" s="75"/>
      <c r="J17" s="76">
        <f>SUM(J14:J15)</f>
        <v>23997</v>
      </c>
      <c r="K17" s="77">
        <f>SUM(K14:K15)</f>
        <v>0</v>
      </c>
      <c r="L17" s="78">
        <f>J17/$G17</f>
        <v>1.0831659482272225</v>
      </c>
      <c r="M17" s="79">
        <f>K17/$G19</f>
        <v>0</v>
      </c>
      <c r="N17" s="76">
        <f>SUM(N14:N15)</f>
        <v>6538</v>
      </c>
      <c r="O17" s="77">
        <f>SUM(O14:O15)</f>
        <v>0</v>
      </c>
      <c r="P17" s="78">
        <f>N17/$G17</f>
        <v>0.2951093457311156</v>
      </c>
      <c r="Q17" s="80">
        <f>O17/G19</f>
        <v>0</v>
      </c>
      <c r="R17" s="81"/>
      <c r="S17" s="82"/>
      <c r="T17" s="83">
        <f>SUM(T14:T16)</f>
        <v>32044</v>
      </c>
      <c r="U17" s="83">
        <f>SUM(U14:U16)</f>
        <v>0</v>
      </c>
      <c r="V17" s="83">
        <f>SUM(V14:V16)</f>
        <v>3.6154679592515815</v>
      </c>
      <c r="W17" s="79">
        <f>U17/$G19</f>
        <v>0</v>
      </c>
      <c r="X17" s="83">
        <f>SUM(X14:X16)</f>
        <v>7774</v>
      </c>
      <c r="Y17" s="83">
        <f>SUM(Y14:Y15)</f>
        <v>0</v>
      </c>
      <c r="Z17" s="78">
        <f>X17/G17</f>
        <v>0.35089936581732833</v>
      </c>
      <c r="AA17" s="79">
        <f>Y17/G19</f>
        <v>0</v>
      </c>
      <c r="AB17" s="78"/>
      <c r="AC17" s="78"/>
      <c r="AD17" s="81"/>
      <c r="AE17" s="82"/>
      <c r="AF17" s="76">
        <f>SUM(AF14:AF15)</f>
        <v>43572</v>
      </c>
      <c r="AG17" s="77">
        <f>SUM(AG14:AG16)</f>
        <v>0</v>
      </c>
      <c r="AH17" s="78">
        <f>AF17/$G17</f>
        <v>1.966733620709111</v>
      </c>
      <c r="AI17" s="79">
        <f>AG17/$G19</f>
        <v>0</v>
      </c>
      <c r="AJ17" s="76">
        <f>SUM(AJ14:AJ15)</f>
        <v>11695</v>
      </c>
      <c r="AK17" s="77">
        <f>SUM(AK14:AK15)</f>
        <v>0</v>
      </c>
      <c r="AL17" s="78">
        <f>AJ17/$G17</f>
        <v>0.5278837256539304</v>
      </c>
      <c r="AM17" s="79">
        <f>AK17/$G19</f>
        <v>0</v>
      </c>
      <c r="AN17" s="79" t="e">
        <f>AG17/AK17</f>
        <v>#DIV/0!</v>
      </c>
      <c r="AO17" s="84" t="e">
        <f>(AG17-K17)/K17</f>
        <v>#DIV/0!</v>
      </c>
      <c r="AP17" s="85"/>
      <c r="AQ17" s="86"/>
      <c r="AR17" s="71">
        <f>SUM(AR14:AR15)</f>
        <v>44841</v>
      </c>
      <c r="AS17" s="88">
        <f>SUM(AS14:AS15)</f>
        <v>0</v>
      </c>
      <c r="AT17" s="73">
        <f>AR17/$G17</f>
        <v>2.0240131801665577</v>
      </c>
      <c r="AU17" s="87">
        <f>AS17/$G19</f>
        <v>0</v>
      </c>
      <c r="AV17" s="71">
        <f>SUM(AV14:AV15)</f>
        <v>13791</v>
      </c>
      <c r="AW17" s="88">
        <f>SUM(AW14:AW15)</f>
        <v>0</v>
      </c>
      <c r="AX17" s="73">
        <f>AV17/$G17</f>
        <v>0.6224920445056309</v>
      </c>
      <c r="AY17" s="89">
        <f>AW17/$G19</f>
        <v>0</v>
      </c>
    </row>
    <row r="18" spans="1:54" s="46" customFormat="1" ht="15.75">
      <c r="A18" s="45"/>
      <c r="D18" s="47"/>
      <c r="E18" s="48"/>
      <c r="F18" s="49"/>
      <c r="G18" s="48"/>
      <c r="H18" s="50"/>
      <c r="I18" s="51"/>
      <c r="J18" s="52"/>
      <c r="K18" s="53"/>
      <c r="L18" s="54"/>
      <c r="M18" s="55"/>
      <c r="N18" s="52"/>
      <c r="O18" s="56"/>
      <c r="P18" s="54"/>
      <c r="Q18" s="57"/>
      <c r="R18" s="58"/>
      <c r="S18" s="59"/>
      <c r="T18" s="52"/>
      <c r="U18" s="54"/>
      <c r="V18" s="54"/>
      <c r="W18" s="54"/>
      <c r="X18" s="60"/>
      <c r="Y18" s="54"/>
      <c r="Z18" s="54"/>
      <c r="AA18" s="54"/>
      <c r="AB18" s="54"/>
      <c r="AC18" s="54"/>
      <c r="AD18" s="58"/>
      <c r="AE18" s="59"/>
      <c r="AF18" s="52"/>
      <c r="AG18" s="56"/>
      <c r="AH18" s="54"/>
      <c r="AI18" s="55"/>
      <c r="AJ18" s="52"/>
      <c r="AK18" s="56"/>
      <c r="AL18" s="54"/>
      <c r="AM18" s="55"/>
      <c r="AN18" s="55"/>
      <c r="AO18" s="61"/>
      <c r="AP18" s="62"/>
      <c r="AQ18" s="63"/>
      <c r="AS18" s="64"/>
      <c r="AT18" s="65"/>
      <c r="AU18" s="55"/>
      <c r="AW18" s="64"/>
      <c r="AX18" s="65"/>
      <c r="AY18" s="67"/>
      <c r="AZ18"/>
      <c r="BA18"/>
      <c r="BB18"/>
    </row>
    <row r="19" spans="1:51" s="90" customFormat="1" ht="15.75">
      <c r="A19" s="45"/>
      <c r="B19" s="90" t="s">
        <v>54</v>
      </c>
      <c r="D19" s="91"/>
      <c r="E19" s="68"/>
      <c r="F19" s="92">
        <v>5.1</v>
      </c>
      <c r="G19" s="68">
        <v>3240</v>
      </c>
      <c r="H19" s="93"/>
      <c r="I19" s="94"/>
      <c r="K19" s="95">
        <v>16600</v>
      </c>
      <c r="L19" s="96">
        <v>5.1</v>
      </c>
      <c r="M19" s="96"/>
      <c r="N19" s="95">
        <v>930</v>
      </c>
      <c r="O19" s="97"/>
      <c r="P19" s="96">
        <v>0.3</v>
      </c>
      <c r="Q19" s="98"/>
      <c r="R19" s="99"/>
      <c r="S19" s="100"/>
      <c r="U19" s="96"/>
      <c r="V19" s="96"/>
      <c r="W19" s="96"/>
      <c r="X19" s="97"/>
      <c r="Y19" s="96"/>
      <c r="Z19" s="96"/>
      <c r="AA19" s="96"/>
      <c r="AB19" s="96"/>
      <c r="AC19" s="96"/>
      <c r="AD19" s="99"/>
      <c r="AE19" s="100"/>
      <c r="AG19" s="95">
        <v>28290</v>
      </c>
      <c r="AI19" s="96">
        <v>8.7</v>
      </c>
      <c r="AJ19" s="95">
        <v>1330</v>
      </c>
      <c r="AK19" s="97"/>
      <c r="AM19" s="96">
        <v>0.4</v>
      </c>
      <c r="AN19" s="96">
        <v>21.3</v>
      </c>
      <c r="AO19" s="101">
        <v>0.704</v>
      </c>
      <c r="AP19" s="102"/>
      <c r="AQ19" s="93"/>
      <c r="AT19" s="103"/>
      <c r="AU19" s="103"/>
      <c r="AX19" s="103"/>
      <c r="AY19" s="104"/>
    </row>
    <row r="20" spans="1:51" s="90" customFormat="1" ht="16.5" thickBot="1">
      <c r="A20" s="45"/>
      <c r="D20" s="91"/>
      <c r="E20" s="68"/>
      <c r="F20" s="92"/>
      <c r="G20" s="68"/>
      <c r="H20" s="93"/>
      <c r="I20" s="94"/>
      <c r="J20" s="95"/>
      <c r="K20" s="105"/>
      <c r="L20" s="96"/>
      <c r="M20" s="106"/>
      <c r="N20" s="95"/>
      <c r="O20" s="107"/>
      <c r="P20" s="96"/>
      <c r="Q20" s="98"/>
      <c r="R20" s="108"/>
      <c r="S20" s="109"/>
      <c r="T20" s="95"/>
      <c r="U20" s="96"/>
      <c r="V20" s="96"/>
      <c r="W20" s="96"/>
      <c r="X20" s="97"/>
      <c r="Y20" s="96"/>
      <c r="Z20" s="96"/>
      <c r="AA20" s="96"/>
      <c r="AB20" s="96"/>
      <c r="AC20" s="96"/>
      <c r="AD20" s="108"/>
      <c r="AE20" s="109"/>
      <c r="AF20" s="95"/>
      <c r="AG20" s="107"/>
      <c r="AH20" s="96"/>
      <c r="AI20" s="106"/>
      <c r="AJ20" s="95"/>
      <c r="AK20" s="107"/>
      <c r="AL20" s="96"/>
      <c r="AM20" s="106"/>
      <c r="AN20" s="106"/>
      <c r="AO20" s="110"/>
      <c r="AP20" s="111"/>
      <c r="AQ20" s="112"/>
      <c r="AS20" s="113"/>
      <c r="AT20" s="103"/>
      <c r="AU20" s="114"/>
      <c r="AW20" s="113"/>
      <c r="AX20" s="103"/>
      <c r="AY20" s="115"/>
    </row>
    <row r="21" spans="1:51" s="116" customFormat="1" ht="16.5" thickTop="1">
      <c r="A21" s="25"/>
      <c r="D21" s="117"/>
      <c r="E21" s="118"/>
      <c r="F21" s="119"/>
      <c r="G21" s="118"/>
      <c r="H21" s="120"/>
      <c r="I21" s="120"/>
      <c r="K21" s="121"/>
      <c r="L21" s="122"/>
      <c r="M21" s="123"/>
      <c r="O21" s="124"/>
      <c r="P21" s="122"/>
      <c r="Q21" s="125"/>
      <c r="R21" s="126"/>
      <c r="S21" s="127"/>
      <c r="U21" s="122"/>
      <c r="V21" s="122"/>
      <c r="W21" s="122"/>
      <c r="X21" s="128"/>
      <c r="Y21" s="122"/>
      <c r="Z21" s="122"/>
      <c r="AA21" s="122"/>
      <c r="AB21" s="122"/>
      <c r="AC21" s="122"/>
      <c r="AD21" s="126"/>
      <c r="AE21" s="127"/>
      <c r="AG21" s="124"/>
      <c r="AH21" s="122"/>
      <c r="AI21" s="123"/>
      <c r="AK21" s="124"/>
      <c r="AL21" s="122"/>
      <c r="AM21" s="123"/>
      <c r="AN21" s="123"/>
      <c r="AO21" s="129"/>
      <c r="AP21" s="130"/>
      <c r="AQ21" s="131"/>
      <c r="AS21" s="132"/>
      <c r="AT21" s="122"/>
      <c r="AU21" s="123"/>
      <c r="AW21" s="132"/>
      <c r="AX21" s="122"/>
      <c r="AY21" s="133"/>
    </row>
    <row r="22" spans="1:54" s="46" customFormat="1" ht="15.75">
      <c r="A22" s="45"/>
      <c r="D22" s="47"/>
      <c r="E22" s="48"/>
      <c r="F22" s="49"/>
      <c r="G22" s="48"/>
      <c r="H22" s="50"/>
      <c r="I22" s="51"/>
      <c r="J22" s="52"/>
      <c r="K22" s="53"/>
      <c r="L22" s="54"/>
      <c r="M22" s="55"/>
      <c r="N22" s="52"/>
      <c r="O22" s="56"/>
      <c r="P22" s="54"/>
      <c r="Q22" s="57"/>
      <c r="R22" s="58"/>
      <c r="S22" s="59"/>
      <c r="T22" s="52"/>
      <c r="U22" s="54"/>
      <c r="V22" s="54"/>
      <c r="W22" s="54"/>
      <c r="X22" s="60"/>
      <c r="Y22" s="54"/>
      <c r="Z22" s="54"/>
      <c r="AA22" s="54"/>
      <c r="AB22" s="54"/>
      <c r="AC22" s="54"/>
      <c r="AD22" s="58"/>
      <c r="AE22" s="59"/>
      <c r="AF22" s="52"/>
      <c r="AG22" s="56"/>
      <c r="AH22" s="54"/>
      <c r="AI22" s="55"/>
      <c r="AJ22" s="52"/>
      <c r="AK22" s="56"/>
      <c r="AL22" s="54"/>
      <c r="AM22" s="55"/>
      <c r="AN22" s="55"/>
      <c r="AO22" s="61"/>
      <c r="AP22" s="62"/>
      <c r="AQ22" s="63"/>
      <c r="AS22" s="64"/>
      <c r="AT22" s="65"/>
      <c r="AU22" s="66"/>
      <c r="AW22" s="64"/>
      <c r="AX22" s="65"/>
      <c r="AY22" s="67"/>
      <c r="AZ22"/>
      <c r="BA22"/>
      <c r="BB22"/>
    </row>
    <row r="23" spans="1:54" s="46" customFormat="1" ht="15.75">
      <c r="A23" s="134">
        <v>52</v>
      </c>
      <c r="B23" s="90" t="s">
        <v>57</v>
      </c>
      <c r="C23" s="46" t="s">
        <v>52</v>
      </c>
      <c r="D23" s="47">
        <v>1052</v>
      </c>
      <c r="E23" s="48">
        <v>556424100</v>
      </c>
      <c r="F23" s="49"/>
      <c r="G23" s="48">
        <v>12773.7</v>
      </c>
      <c r="H23" s="135">
        <v>0</v>
      </c>
      <c r="I23" s="136">
        <v>0</v>
      </c>
      <c r="J23" s="52">
        <v>1973</v>
      </c>
      <c r="K23" s="53">
        <f>J23*$H23</f>
        <v>0</v>
      </c>
      <c r="L23" s="54">
        <f>J23/$G23</f>
        <v>0.15445798789700713</v>
      </c>
      <c r="M23" s="55" t="e">
        <f>K23/#REF!</f>
        <v>#REF!</v>
      </c>
      <c r="N23" s="52">
        <v>2439</v>
      </c>
      <c r="O23" s="56">
        <f>N23*$I23</f>
        <v>0</v>
      </c>
      <c r="P23" s="54"/>
      <c r="Q23" s="57"/>
      <c r="R23" s="137">
        <v>0</v>
      </c>
      <c r="S23" s="136">
        <v>0</v>
      </c>
      <c r="T23" s="52">
        <v>2472</v>
      </c>
      <c r="U23" s="56">
        <f>T23*R23</f>
        <v>0</v>
      </c>
      <c r="V23" s="54">
        <f>T23/$G23</f>
        <v>0.1935226285257991</v>
      </c>
      <c r="W23" s="54"/>
      <c r="X23" s="60">
        <v>2662</v>
      </c>
      <c r="Y23" s="56">
        <f>X23*S23</f>
        <v>0</v>
      </c>
      <c r="Z23" s="69">
        <f>X23/$G23</f>
        <v>0.20839694058886618</v>
      </c>
      <c r="AA23" s="54"/>
      <c r="AB23" s="54"/>
      <c r="AC23" s="54"/>
      <c r="AD23" s="137">
        <v>0</v>
      </c>
      <c r="AE23" s="136">
        <v>0</v>
      </c>
      <c r="AF23" s="52">
        <v>3266</v>
      </c>
      <c r="AG23" s="56">
        <f>AF23*AD23</f>
        <v>0</v>
      </c>
      <c r="AH23" s="54">
        <f>AF23/$G23</f>
        <v>0.2556815957788268</v>
      </c>
      <c r="AI23" s="55"/>
      <c r="AJ23" s="52">
        <v>3914</v>
      </c>
      <c r="AK23" s="56">
        <f>AJ23*$I23</f>
        <v>0</v>
      </c>
      <c r="AL23" s="54">
        <f>AJ23/$G23</f>
        <v>0.3064108284991819</v>
      </c>
      <c r="AM23" s="55"/>
      <c r="AN23" s="55" t="e">
        <f>AG23/AK23</f>
        <v>#DIV/0!</v>
      </c>
      <c r="AO23" s="61" t="e">
        <f>(AG23-K23)/K23</f>
        <v>#DIV/0!</v>
      </c>
      <c r="AP23" s="138"/>
      <c r="AQ23" s="139"/>
      <c r="AR23" s="46">
        <v>3348</v>
      </c>
      <c r="AS23" s="64"/>
      <c r="AT23" s="65"/>
      <c r="AU23" s="66"/>
      <c r="AV23" s="46">
        <v>4799</v>
      </c>
      <c r="AW23" s="64">
        <f>AV23*$AQ23</f>
        <v>0</v>
      </c>
      <c r="AX23" s="65">
        <f>AV23/$G23</f>
        <v>0.3756938083718891</v>
      </c>
      <c r="AY23" s="67"/>
      <c r="AZ23"/>
      <c r="BA23"/>
      <c r="BB23"/>
    </row>
    <row r="24" spans="1:54" s="46" customFormat="1" ht="15.75">
      <c r="A24" s="45"/>
      <c r="C24" s="46" t="s">
        <v>52</v>
      </c>
      <c r="D24" s="47">
        <v>1050</v>
      </c>
      <c r="E24" s="48">
        <v>651961700</v>
      </c>
      <c r="F24" s="49"/>
      <c r="G24" s="48">
        <v>14967</v>
      </c>
      <c r="H24" s="135">
        <v>0</v>
      </c>
      <c r="I24" s="136">
        <v>0</v>
      </c>
      <c r="J24" s="52">
        <v>2203</v>
      </c>
      <c r="K24" s="53">
        <f>J24*$H24</f>
        <v>0</v>
      </c>
      <c r="L24" s="54">
        <f>J24/$G24</f>
        <v>0.1471904857352843</v>
      </c>
      <c r="M24" s="55" t="e">
        <f>K24/#REF!</f>
        <v>#REF!</v>
      </c>
      <c r="N24" s="52">
        <v>894</v>
      </c>
      <c r="O24" s="56">
        <f>N24*$I24</f>
        <v>0</v>
      </c>
      <c r="P24" s="54"/>
      <c r="Q24" s="57"/>
      <c r="R24" s="137">
        <v>0</v>
      </c>
      <c r="S24" s="136">
        <v>0</v>
      </c>
      <c r="T24" s="52">
        <v>4016</v>
      </c>
      <c r="U24" s="56">
        <f>T24*R24</f>
        <v>0</v>
      </c>
      <c r="V24" s="54">
        <f>T24/$G24</f>
        <v>0.26832364535311015</v>
      </c>
      <c r="W24" s="54"/>
      <c r="X24" s="60">
        <v>2284</v>
      </c>
      <c r="Y24" s="56">
        <f>X24*S24</f>
        <v>0</v>
      </c>
      <c r="Z24" s="69">
        <f>X24/$G24</f>
        <v>0.15260239192891026</v>
      </c>
      <c r="AA24" s="54"/>
      <c r="AB24" s="54"/>
      <c r="AC24" s="54"/>
      <c r="AD24" s="137">
        <v>0</v>
      </c>
      <c r="AE24" s="136">
        <v>0</v>
      </c>
      <c r="AF24" s="52">
        <v>10450</v>
      </c>
      <c r="AG24" s="56">
        <f>AF24*AD24</f>
        <v>0</v>
      </c>
      <c r="AH24" s="54">
        <f>AF24/$G24</f>
        <v>0.6982027126344624</v>
      </c>
      <c r="AI24" s="55"/>
      <c r="AJ24" s="52">
        <v>4257</v>
      </c>
      <c r="AK24" s="56">
        <f>AJ24*$I24</f>
        <v>0</v>
      </c>
      <c r="AL24" s="54">
        <f>AJ24/$G24</f>
        <v>0.28442573662056525</v>
      </c>
      <c r="AM24" s="55"/>
      <c r="AN24" s="55" t="e">
        <f>AG24/AK24</f>
        <v>#DIV/0!</v>
      </c>
      <c r="AO24" s="61" t="e">
        <f>(AG24-K24)/K24</f>
        <v>#DIV/0!</v>
      </c>
      <c r="AP24" s="138"/>
      <c r="AQ24" s="139"/>
      <c r="AR24" s="46">
        <v>11054</v>
      </c>
      <c r="AS24" s="64"/>
      <c r="AT24" s="65"/>
      <c r="AU24" s="66"/>
      <c r="AV24" s="46">
        <v>4921</v>
      </c>
      <c r="AW24" s="64">
        <f>AV24*$AQ24</f>
        <v>0</v>
      </c>
      <c r="AX24" s="65">
        <f>AV24/$G24</f>
        <v>0.32879000467695596</v>
      </c>
      <c r="AY24" s="67"/>
      <c r="AZ24"/>
      <c r="BA24"/>
      <c r="BB24"/>
    </row>
    <row r="25" spans="1:54" s="46" customFormat="1" ht="15.75">
      <c r="A25" s="45"/>
      <c r="D25" s="47"/>
      <c r="E25" s="48"/>
      <c r="F25" s="49"/>
      <c r="G25" s="48"/>
      <c r="H25" s="50"/>
      <c r="I25" s="51"/>
      <c r="J25" s="52"/>
      <c r="K25" s="53"/>
      <c r="L25" s="54"/>
      <c r="M25" s="55"/>
      <c r="N25" s="52"/>
      <c r="O25" s="56"/>
      <c r="P25" s="54"/>
      <c r="Q25" s="57"/>
      <c r="R25" s="58"/>
      <c r="S25" s="59"/>
      <c r="T25" s="52"/>
      <c r="U25" s="54"/>
      <c r="V25" s="54"/>
      <c r="W25" s="54"/>
      <c r="X25" s="60"/>
      <c r="Y25" s="54"/>
      <c r="Z25" s="54"/>
      <c r="AA25" s="54"/>
      <c r="AB25" s="54"/>
      <c r="AC25" s="54"/>
      <c r="AD25" s="58"/>
      <c r="AE25" s="59"/>
      <c r="AF25" s="52"/>
      <c r="AG25" s="56"/>
      <c r="AH25" s="54"/>
      <c r="AI25" s="55"/>
      <c r="AJ25" s="52"/>
      <c r="AK25" s="56"/>
      <c r="AL25" s="54"/>
      <c r="AM25" s="55"/>
      <c r="AN25" s="55"/>
      <c r="AO25" s="61"/>
      <c r="AP25" s="62"/>
      <c r="AQ25" s="63"/>
      <c r="AS25" s="64"/>
      <c r="AT25" s="65"/>
      <c r="AU25" s="66"/>
      <c r="AW25" s="64"/>
      <c r="AX25" s="65"/>
      <c r="AY25" s="67"/>
      <c r="AZ25"/>
      <c r="BA25"/>
      <c r="BB25"/>
    </row>
    <row r="26" spans="1:51" s="71" customFormat="1" ht="15.75">
      <c r="A26" s="70"/>
      <c r="B26" s="71" t="s">
        <v>53</v>
      </c>
      <c r="D26" s="72"/>
      <c r="F26" s="73">
        <f>$G26/640</f>
        <v>43.34484375</v>
      </c>
      <c r="G26" s="71">
        <f>SUM(G23:G24)</f>
        <v>27740.7</v>
      </c>
      <c r="H26" s="74"/>
      <c r="I26" s="75"/>
      <c r="J26" s="76">
        <f>SUM(J23:J24)</f>
        <v>4176</v>
      </c>
      <c r="K26" s="77">
        <f>SUM(K23:K24)</f>
        <v>0</v>
      </c>
      <c r="L26" s="78">
        <f>J26/$G26</f>
        <v>0.1505369367031113</v>
      </c>
      <c r="M26" s="79">
        <f>K26/$G28</f>
        <v>0</v>
      </c>
      <c r="N26" s="76">
        <f>SUM(N23:N24)</f>
        <v>3333</v>
      </c>
      <c r="O26" s="77">
        <f>SUM(O23:O24)</f>
        <v>0</v>
      </c>
      <c r="P26" s="78">
        <f>N26/$G26</f>
        <v>0.12014837404968151</v>
      </c>
      <c r="Q26" s="80">
        <f>O26/G28</f>
        <v>0</v>
      </c>
      <c r="R26" s="81"/>
      <c r="S26" s="82"/>
      <c r="T26" s="83">
        <f>SUM(T23:T25)</f>
        <v>6488</v>
      </c>
      <c r="U26" s="83">
        <f>SUM(U23:U25)</f>
        <v>0</v>
      </c>
      <c r="V26" s="83">
        <f>SUM(V23:V25)</f>
        <v>0.46184627387890925</v>
      </c>
      <c r="W26" s="79">
        <f>U26/$G28</f>
        <v>0</v>
      </c>
      <c r="X26" s="83">
        <f>SUM(X23:X25)</f>
        <v>4946</v>
      </c>
      <c r="Y26" s="83">
        <f>SUM(Y23:Y24)</f>
        <v>0</v>
      </c>
      <c r="Z26" s="78">
        <f>X26/G26</f>
        <v>0.1782939868135988</v>
      </c>
      <c r="AA26" s="79">
        <f>Y26/G28</f>
        <v>0</v>
      </c>
      <c r="AB26" s="78"/>
      <c r="AC26" s="78"/>
      <c r="AD26" s="81"/>
      <c r="AE26" s="82"/>
      <c r="AF26" s="76">
        <f>SUM(AF23:AF24)</f>
        <v>13716</v>
      </c>
      <c r="AG26" s="77">
        <f>SUM(AG23:AG25)</f>
        <v>0</v>
      </c>
      <c r="AH26" s="78">
        <f>AF26/$G26</f>
        <v>0.49443597313694315</v>
      </c>
      <c r="AI26" s="79">
        <f>AG26/$G28</f>
        <v>0</v>
      </c>
      <c r="AJ26" s="76">
        <f>SUM(AJ23:AJ24)</f>
        <v>8171</v>
      </c>
      <c r="AK26" s="77">
        <f>SUM(AK23:AK24)</f>
        <v>0</v>
      </c>
      <c r="AL26" s="78">
        <f>AJ26/$G26</f>
        <v>0.29454916422440675</v>
      </c>
      <c r="AM26" s="79">
        <f>AK26/$G28</f>
        <v>0</v>
      </c>
      <c r="AN26" s="79" t="e">
        <f>SUM(AG26/AK26)</f>
        <v>#DIV/0!</v>
      </c>
      <c r="AO26" s="84" t="e">
        <f>SUM(AG26-K26)/K26</f>
        <v>#DIV/0!</v>
      </c>
      <c r="AP26" s="85"/>
      <c r="AQ26" s="86"/>
      <c r="AR26" s="71">
        <f>SUM(AR23:AR24)</f>
        <v>14402</v>
      </c>
      <c r="AS26" s="88">
        <f>SUM(AS23:AS24)</f>
        <v>0</v>
      </c>
      <c r="AT26" s="73">
        <f>AR26/$G26</f>
        <v>0.5191649814171957</v>
      </c>
      <c r="AU26" s="87">
        <f>AS26/$G28</f>
        <v>0</v>
      </c>
      <c r="AV26" s="71">
        <f>SUM(AV23:AV24)</f>
        <v>9720</v>
      </c>
      <c r="AW26" s="88">
        <f>SUM(AW23:AW24)</f>
        <v>0</v>
      </c>
      <c r="AX26" s="73">
        <f>AV26/$G26</f>
        <v>0.35038769749862114</v>
      </c>
      <c r="AY26" s="89">
        <f>AW26/$G28</f>
        <v>0</v>
      </c>
    </row>
    <row r="27" spans="1:54" s="46" customFormat="1" ht="15.75">
      <c r="A27" s="45"/>
      <c r="D27" s="47"/>
      <c r="E27" s="48"/>
      <c r="F27" s="49"/>
      <c r="G27" s="48"/>
      <c r="H27" s="50"/>
      <c r="I27" s="51"/>
      <c r="J27" s="52"/>
      <c r="K27" s="53"/>
      <c r="L27" s="54"/>
      <c r="M27" s="55"/>
      <c r="N27" s="52"/>
      <c r="O27" s="56"/>
      <c r="P27" s="54"/>
      <c r="Q27" s="57"/>
      <c r="R27" s="58"/>
      <c r="S27" s="59"/>
      <c r="T27" s="52"/>
      <c r="U27" s="54"/>
      <c r="V27" s="54"/>
      <c r="W27" s="54"/>
      <c r="X27" s="60"/>
      <c r="Y27" s="54"/>
      <c r="Z27" s="54"/>
      <c r="AA27" s="54"/>
      <c r="AB27" s="54"/>
      <c r="AC27" s="54"/>
      <c r="AD27" s="58"/>
      <c r="AE27" s="59"/>
      <c r="AF27" s="52"/>
      <c r="AG27" s="56"/>
      <c r="AH27" s="54"/>
      <c r="AI27" s="55"/>
      <c r="AJ27" s="52"/>
      <c r="AK27" s="56"/>
      <c r="AL27" s="54"/>
      <c r="AM27" s="55"/>
      <c r="AN27" s="55"/>
      <c r="AO27" s="61"/>
      <c r="AP27" s="62"/>
      <c r="AQ27" s="63"/>
      <c r="AS27" s="64"/>
      <c r="AT27" s="65"/>
      <c r="AU27" s="55"/>
      <c r="AW27" s="64"/>
      <c r="AX27" s="65"/>
      <c r="AY27" s="67"/>
      <c r="AZ27"/>
      <c r="BA27"/>
      <c r="BB27"/>
    </row>
    <row r="28" spans="1:51" s="90" customFormat="1" ht="15.75">
      <c r="A28" s="45"/>
      <c r="B28" s="90" t="s">
        <v>54</v>
      </c>
      <c r="D28" s="91"/>
      <c r="E28" s="68"/>
      <c r="F28" s="92">
        <v>4</v>
      </c>
      <c r="G28" s="68">
        <v>2560</v>
      </c>
      <c r="H28" s="93"/>
      <c r="I28" s="94"/>
      <c r="K28" s="95">
        <v>3630</v>
      </c>
      <c r="L28" s="96">
        <v>1.6</v>
      </c>
      <c r="M28" s="96"/>
      <c r="N28" s="95">
        <v>665</v>
      </c>
      <c r="O28" s="97"/>
      <c r="P28" s="96">
        <v>0.2</v>
      </c>
      <c r="Q28" s="98"/>
      <c r="R28" s="99"/>
      <c r="S28" s="100"/>
      <c r="U28" s="96"/>
      <c r="V28" s="96"/>
      <c r="W28" s="96"/>
      <c r="X28" s="97"/>
      <c r="Y28" s="96"/>
      <c r="Z28" s="96"/>
      <c r="AA28" s="96"/>
      <c r="AB28" s="96"/>
      <c r="AC28" s="96"/>
      <c r="AD28" s="99"/>
      <c r="AE28" s="100"/>
      <c r="AG28" s="95">
        <v>16430</v>
      </c>
      <c r="AI28" s="96">
        <v>6.1</v>
      </c>
      <c r="AJ28" s="95">
        <v>4125</v>
      </c>
      <c r="AK28" s="97"/>
      <c r="AM28" s="96">
        <v>2</v>
      </c>
      <c r="AN28" s="96">
        <v>4</v>
      </c>
      <c r="AO28" s="101">
        <v>3.53</v>
      </c>
      <c r="AP28" s="102"/>
      <c r="AQ28" s="93"/>
      <c r="AT28" s="103"/>
      <c r="AU28" s="103"/>
      <c r="AX28" s="103"/>
      <c r="AY28" s="1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8.28125" style="166" customWidth="1"/>
    <col min="2" max="2" width="37.421875" style="165" bestFit="1" customWidth="1"/>
    <col min="3" max="3" width="31.00390625" style="165" customWidth="1"/>
    <col min="4" max="4" width="8.140625" style="165" bestFit="1" customWidth="1"/>
    <col min="5" max="5" width="12.28125" style="165" customWidth="1"/>
    <col min="6" max="6" width="7.140625" style="165" customWidth="1"/>
    <col min="7" max="7" width="11.7109375" style="165" customWidth="1"/>
    <col min="8" max="8" width="13.00390625" style="165" customWidth="1"/>
    <col min="9" max="9" width="11.7109375" style="165" customWidth="1"/>
    <col min="10" max="10" width="11.7109375" style="170" customWidth="1"/>
    <col min="11" max="11" width="11.7109375" style="165" customWidth="1"/>
    <col min="12" max="12" width="11.7109375" style="170" customWidth="1"/>
    <col min="13" max="13" width="11.7109375" style="173" customWidth="1"/>
    <col min="14" max="14" width="13.00390625" style="173" customWidth="1"/>
    <col min="15" max="15" width="11.7109375" style="165" customWidth="1"/>
    <col min="16" max="16" width="11.7109375" style="170" customWidth="1"/>
    <col min="17" max="17" width="11.7109375" style="165" customWidth="1"/>
    <col min="18" max="18" width="11.7109375" style="170" customWidth="1"/>
    <col min="19" max="19" width="11.7109375" style="173" customWidth="1"/>
    <col min="20" max="20" width="13.00390625" style="173" customWidth="1"/>
    <col min="21" max="21" width="11.7109375" style="165" customWidth="1"/>
    <col min="22" max="22" width="11.7109375" style="170" customWidth="1"/>
    <col min="23" max="23" width="11.57421875" style="165" customWidth="1"/>
    <col min="24" max="24" width="11.7109375" style="171" customWidth="1"/>
    <col min="25" max="25" width="12.7109375" style="165" customWidth="1"/>
    <col min="26" max="27" width="13.28125" style="165" customWidth="1"/>
    <col min="28" max="28" width="13.28125" style="173" customWidth="1"/>
    <col min="29" max="30" width="12.7109375" style="165" customWidth="1"/>
    <col min="31" max="31" width="12.57421875" style="165" customWidth="1"/>
    <col min="32" max="32" width="12.7109375" style="165" customWidth="1"/>
    <col min="33" max="16384" width="9.140625" style="165" customWidth="1"/>
  </cols>
  <sheetData>
    <row r="1" spans="1:38" ht="49.5" customHeight="1">
      <c r="A1" s="157" t="s">
        <v>58</v>
      </c>
      <c r="B1" s="158" t="s">
        <v>59</v>
      </c>
      <c r="C1" s="151" t="s">
        <v>2</v>
      </c>
      <c r="D1" s="152" t="s">
        <v>3</v>
      </c>
      <c r="E1" s="159" t="s">
        <v>60</v>
      </c>
      <c r="F1" s="159" t="s">
        <v>61</v>
      </c>
      <c r="G1" s="160" t="s">
        <v>8</v>
      </c>
      <c r="H1" s="160" t="s">
        <v>7</v>
      </c>
      <c r="I1" s="161" t="s">
        <v>62</v>
      </c>
      <c r="J1" s="161" t="s">
        <v>63</v>
      </c>
      <c r="K1" s="161" t="s">
        <v>64</v>
      </c>
      <c r="L1" s="161" t="s">
        <v>65</v>
      </c>
      <c r="M1" s="160" t="s">
        <v>18</v>
      </c>
      <c r="N1" s="160" t="s">
        <v>17</v>
      </c>
      <c r="O1" s="161" t="s">
        <v>66</v>
      </c>
      <c r="P1" s="161" t="s">
        <v>67</v>
      </c>
      <c r="Q1" s="161" t="s">
        <v>68</v>
      </c>
      <c r="R1" s="161" t="s">
        <v>69</v>
      </c>
      <c r="S1" s="162" t="s">
        <v>30</v>
      </c>
      <c r="T1" s="162" t="s">
        <v>29</v>
      </c>
      <c r="U1" s="161" t="s">
        <v>70</v>
      </c>
      <c r="V1" s="161" t="s">
        <v>71</v>
      </c>
      <c r="W1" s="161" t="s">
        <v>72</v>
      </c>
      <c r="X1" s="161" t="s">
        <v>73</v>
      </c>
      <c r="Y1" s="162" t="s">
        <v>42</v>
      </c>
      <c r="Z1" s="162" t="s">
        <v>41</v>
      </c>
      <c r="AA1" s="161" t="s">
        <v>74</v>
      </c>
      <c r="AB1" s="161" t="s">
        <v>75</v>
      </c>
      <c r="AC1" s="161" t="s">
        <v>76</v>
      </c>
      <c r="AD1" s="163" t="s">
        <v>77</v>
      </c>
      <c r="AE1" s="157" t="s">
        <v>78</v>
      </c>
      <c r="AF1" s="157" t="s">
        <v>79</v>
      </c>
      <c r="AG1" s="164" t="s">
        <v>80</v>
      </c>
      <c r="AH1" s="162" t="s">
        <v>81</v>
      </c>
      <c r="AI1" s="157" t="s">
        <v>82</v>
      </c>
      <c r="AJ1" s="157" t="s">
        <v>83</v>
      </c>
      <c r="AK1" s="164" t="s">
        <v>84</v>
      </c>
      <c r="AL1" s="162" t="s">
        <v>85</v>
      </c>
    </row>
    <row r="2" spans="1:37" ht="15.75">
      <c r="A2" s="166">
        <v>14</v>
      </c>
      <c r="B2" s="151" t="s">
        <v>86</v>
      </c>
      <c r="C2" s="167" t="s">
        <v>52</v>
      </c>
      <c r="D2" s="165">
        <v>1042</v>
      </c>
      <c r="E2" s="168">
        <v>297931000</v>
      </c>
      <c r="F2" s="168">
        <v>6839.55463728191</v>
      </c>
      <c r="G2" s="169">
        <v>0.2</v>
      </c>
      <c r="H2" s="169">
        <v>0.25</v>
      </c>
      <c r="I2" s="165">
        <v>10485</v>
      </c>
      <c r="K2" s="165">
        <v>24992</v>
      </c>
      <c r="M2" s="169">
        <v>0.2</v>
      </c>
      <c r="N2" s="169">
        <v>0.25</v>
      </c>
      <c r="O2" s="165">
        <v>11701</v>
      </c>
      <c r="Q2" s="165">
        <v>31863</v>
      </c>
      <c r="S2" s="169">
        <v>0.2</v>
      </c>
      <c r="T2" s="169">
        <v>0.25</v>
      </c>
      <c r="U2" s="165">
        <v>16914</v>
      </c>
      <c r="W2" s="165">
        <v>41952</v>
      </c>
      <c r="X2" s="170"/>
      <c r="Y2" s="169">
        <v>0.2</v>
      </c>
      <c r="Z2" s="169">
        <v>0.25</v>
      </c>
      <c r="AA2" s="165">
        <v>19470</v>
      </c>
      <c r="AB2" s="170"/>
      <c r="AC2" s="165">
        <v>42501</v>
      </c>
      <c r="AD2" s="171"/>
      <c r="AE2" s="159"/>
      <c r="AF2" s="172"/>
      <c r="AG2" s="172"/>
      <c r="AH2" s="173"/>
      <c r="AI2" s="153"/>
      <c r="AJ2" s="174"/>
      <c r="AK2" s="174"/>
    </row>
    <row r="3" spans="7:37" ht="15.75">
      <c r="G3" s="175"/>
      <c r="H3" s="175"/>
      <c r="I3" s="158">
        <v>10485</v>
      </c>
      <c r="J3" s="171"/>
      <c r="K3" s="158">
        <v>24992</v>
      </c>
      <c r="L3" s="171"/>
      <c r="M3" s="175"/>
      <c r="N3" s="175"/>
      <c r="O3" s="171">
        <v>11701</v>
      </c>
      <c r="P3" s="171"/>
      <c r="Q3" s="171">
        <v>31863</v>
      </c>
      <c r="R3" s="171"/>
      <c r="S3" s="176"/>
      <c r="T3" s="176"/>
      <c r="U3" s="158">
        <v>16914</v>
      </c>
      <c r="V3" s="171"/>
      <c r="W3" s="158">
        <v>41952</v>
      </c>
      <c r="Y3" s="176"/>
      <c r="Z3" s="176"/>
      <c r="AA3" s="158">
        <v>19470</v>
      </c>
      <c r="AB3" s="171"/>
      <c r="AC3" s="158">
        <v>42501</v>
      </c>
      <c r="AD3" s="171"/>
      <c r="AE3" s="159"/>
      <c r="AF3" s="172"/>
      <c r="AG3" s="172"/>
      <c r="AH3" s="173"/>
      <c r="AI3" s="153"/>
      <c r="AJ3" s="174"/>
      <c r="AK3" s="174"/>
    </row>
    <row r="4" spans="1:38" s="158" customFormat="1" ht="15.75">
      <c r="A4" s="70"/>
      <c r="B4" s="177" t="s">
        <v>87</v>
      </c>
      <c r="C4" s="177"/>
      <c r="D4" s="177"/>
      <c r="E4" s="177"/>
      <c r="F4" s="177"/>
      <c r="G4" s="177"/>
      <c r="H4" s="177"/>
      <c r="I4" s="178">
        <f>SUM(G2*I2)</f>
        <v>2097</v>
      </c>
      <c r="J4" s="178">
        <f>SUM(I4/F6)</f>
        <v>12.33529411764706</v>
      </c>
      <c r="K4" s="178">
        <f>SUM(H2*K2)</f>
        <v>6248</v>
      </c>
      <c r="L4" s="178">
        <f>SUM(K4/F6)</f>
        <v>36.752941176470586</v>
      </c>
      <c r="M4" s="177"/>
      <c r="N4" s="177"/>
      <c r="O4" s="178">
        <f>SUM(M2*O2)</f>
        <v>2340.2000000000003</v>
      </c>
      <c r="P4" s="178">
        <f>SUM(O4/F6)</f>
        <v>13.765882352941178</v>
      </c>
      <c r="Q4" s="178">
        <f>SUM(N2*Q2)</f>
        <v>7965.75</v>
      </c>
      <c r="R4" s="178">
        <f>SUM(Q4/F6)</f>
        <v>46.85735294117647</v>
      </c>
      <c r="S4" s="176"/>
      <c r="T4" s="176"/>
      <c r="U4" s="178">
        <f>SUM(S2*U2)</f>
        <v>3382.8</v>
      </c>
      <c r="V4" s="178">
        <f>SUM(U4/F6)</f>
        <v>19.898823529411764</v>
      </c>
      <c r="W4" s="178">
        <f>SUM(T2*W2)</f>
        <v>10488</v>
      </c>
      <c r="X4" s="178">
        <f>SUM(W4/F6)</f>
        <v>61.694117647058825</v>
      </c>
      <c r="Y4" s="176"/>
      <c r="Z4" s="176"/>
      <c r="AA4" s="178">
        <f>SUM(Y2*AA2)</f>
        <v>3894</v>
      </c>
      <c r="AB4" s="178">
        <f>SUM(AA4/F6)</f>
        <v>22.905882352941177</v>
      </c>
      <c r="AC4" s="178">
        <f>SUM(Z2*AC2)</f>
        <v>10625.25</v>
      </c>
      <c r="AD4" s="178">
        <f>SUM(AC4/F6)</f>
        <v>62.50147058823529</v>
      </c>
      <c r="AE4" s="179">
        <f>SUM(W4/U4)</f>
        <v>3.100390209294076</v>
      </c>
      <c r="AF4" s="176">
        <f>SUM(W4-K4)/K4</f>
        <v>0.678617157490397</v>
      </c>
      <c r="AG4" s="176">
        <f>SUM(U4-I4)/I4</f>
        <v>0.6131616595135909</v>
      </c>
      <c r="AH4" s="176"/>
      <c r="AI4" s="179">
        <f>SUM(AC4/AA4)</f>
        <v>2.7286209553158707</v>
      </c>
      <c r="AJ4" s="176">
        <f>SUM(W4-K4)/K4</f>
        <v>0.678617157490397</v>
      </c>
      <c r="AK4" s="176">
        <f>SUM(AA4-I4)/I4</f>
        <v>0.8569384835479256</v>
      </c>
      <c r="AL4" s="177"/>
    </row>
    <row r="5" spans="1:37" s="158" customFormat="1" ht="15.75">
      <c r="A5" s="166"/>
      <c r="J5" s="171"/>
      <c r="L5" s="171"/>
      <c r="O5" s="171"/>
      <c r="P5" s="171"/>
      <c r="Q5" s="171"/>
      <c r="R5" s="171"/>
      <c r="S5" s="172"/>
      <c r="T5" s="172"/>
      <c r="V5" s="171"/>
      <c r="X5" s="171"/>
      <c r="Y5" s="172"/>
      <c r="Z5" s="172"/>
      <c r="AB5" s="171"/>
      <c r="AD5" s="171"/>
      <c r="AE5" s="159"/>
      <c r="AF5" s="172"/>
      <c r="AG5" s="172"/>
      <c r="AH5" s="172"/>
      <c r="AI5" s="153"/>
      <c r="AJ5" s="174"/>
      <c r="AK5" s="174"/>
    </row>
    <row r="6" spans="1:37" s="158" customFormat="1" ht="15.75">
      <c r="A6" s="166"/>
      <c r="B6" s="158" t="s">
        <v>88</v>
      </c>
      <c r="F6" s="158">
        <v>170</v>
      </c>
      <c r="I6" s="158">
        <v>1800</v>
      </c>
      <c r="J6" s="171">
        <f>SUM(I6/F6)</f>
        <v>10.588235294117647</v>
      </c>
      <c r="K6" s="158">
        <v>6440</v>
      </c>
      <c r="L6" s="171">
        <f>SUM(K6/F6)</f>
        <v>37.88235294117647</v>
      </c>
      <c r="O6" s="171"/>
      <c r="P6" s="171"/>
      <c r="Q6" s="171"/>
      <c r="R6" s="171"/>
      <c r="S6" s="172"/>
      <c r="T6" s="172"/>
      <c r="U6" s="158">
        <v>1970</v>
      </c>
      <c r="V6" s="171">
        <f>SUM(U6/F6)</f>
        <v>11.588235294117647</v>
      </c>
      <c r="W6" s="158">
        <v>8600</v>
      </c>
      <c r="X6" s="171">
        <f>SUM(W6/F6)</f>
        <v>50.588235294117645</v>
      </c>
      <c r="Y6" s="172"/>
      <c r="Z6" s="172"/>
      <c r="AB6" s="171"/>
      <c r="AD6" s="171"/>
      <c r="AE6" s="159">
        <f>SUM(W6/U6)</f>
        <v>4.365482233502538</v>
      </c>
      <c r="AF6" s="172">
        <f>SUM(W6-K6)/K6</f>
        <v>0.33540372670807456</v>
      </c>
      <c r="AG6" s="172">
        <f>SUM(U6-I6)/I6</f>
        <v>0.09444444444444444</v>
      </c>
      <c r="AH6" s="172"/>
      <c r="AI6" s="153"/>
      <c r="AJ6" s="174"/>
      <c r="AK6" s="174"/>
    </row>
    <row r="7" spans="1:37" s="158" customFormat="1" ht="15.75">
      <c r="A7" s="166"/>
      <c r="J7" s="171"/>
      <c r="L7" s="171"/>
      <c r="O7" s="171"/>
      <c r="P7" s="171"/>
      <c r="Q7" s="171"/>
      <c r="R7" s="171"/>
      <c r="S7" s="172"/>
      <c r="T7" s="172"/>
      <c r="V7" s="171"/>
      <c r="X7" s="171"/>
      <c r="Y7" s="172"/>
      <c r="Z7" s="172"/>
      <c r="AB7" s="171"/>
      <c r="AD7" s="171"/>
      <c r="AE7" s="159"/>
      <c r="AF7" s="172"/>
      <c r="AG7" s="172"/>
      <c r="AH7" s="172"/>
      <c r="AI7" s="153"/>
      <c r="AJ7" s="174"/>
      <c r="AK7" s="174"/>
    </row>
    <row r="8" spans="1:37" s="158" customFormat="1" ht="15.75">
      <c r="A8" s="166"/>
      <c r="J8" s="171"/>
      <c r="L8" s="171"/>
      <c r="O8" s="171"/>
      <c r="P8" s="171"/>
      <c r="Q8" s="171"/>
      <c r="R8" s="171"/>
      <c r="S8" s="172"/>
      <c r="T8" s="172"/>
      <c r="V8" s="171"/>
      <c r="X8" s="171"/>
      <c r="Y8" s="172"/>
      <c r="Z8" s="172"/>
      <c r="AB8" s="171"/>
      <c r="AD8" s="171"/>
      <c r="AE8" s="159"/>
      <c r="AF8" s="172"/>
      <c r="AG8" s="172"/>
      <c r="AH8" s="172"/>
      <c r="AI8" s="153"/>
      <c r="AJ8" s="174"/>
      <c r="AK8" s="174"/>
    </row>
    <row r="9" spans="1:37" ht="15.75">
      <c r="A9" s="166">
        <v>15</v>
      </c>
      <c r="B9" s="151" t="s">
        <v>89</v>
      </c>
      <c r="C9" s="167" t="s">
        <v>52</v>
      </c>
      <c r="D9" s="165">
        <v>1043</v>
      </c>
      <c r="E9" s="168">
        <v>470524500</v>
      </c>
      <c r="F9" s="168">
        <v>10801.756198347108</v>
      </c>
      <c r="G9" s="169">
        <v>0.5</v>
      </c>
      <c r="H9" s="169">
        <v>0.4</v>
      </c>
      <c r="I9" s="165">
        <v>13044</v>
      </c>
      <c r="K9" s="165">
        <v>25797</v>
      </c>
      <c r="M9" s="169">
        <v>0.5</v>
      </c>
      <c r="N9" s="169">
        <v>0.4</v>
      </c>
      <c r="O9" s="165">
        <v>14790</v>
      </c>
      <c r="Q9" s="165">
        <v>29041</v>
      </c>
      <c r="S9" s="169">
        <v>0.5</v>
      </c>
      <c r="T9" s="169">
        <v>0.4</v>
      </c>
      <c r="U9" s="165">
        <v>20283</v>
      </c>
      <c r="W9" s="165">
        <v>33987</v>
      </c>
      <c r="X9" s="170"/>
      <c r="Y9" s="169">
        <v>0.5</v>
      </c>
      <c r="Z9" s="169">
        <v>0.4</v>
      </c>
      <c r="AA9" s="165">
        <v>21483</v>
      </c>
      <c r="AB9" s="170"/>
      <c r="AC9" s="165">
        <v>34496</v>
      </c>
      <c r="AD9" s="171"/>
      <c r="AE9" s="159"/>
      <c r="AF9" s="172"/>
      <c r="AG9" s="172"/>
      <c r="AH9" s="173"/>
      <c r="AI9" s="153"/>
      <c r="AJ9" s="174"/>
      <c r="AK9" s="174"/>
    </row>
    <row r="10" spans="1:37" s="158" customFormat="1" ht="15.75">
      <c r="A10" s="166"/>
      <c r="G10" s="177"/>
      <c r="H10" s="177"/>
      <c r="I10" s="158">
        <v>13044</v>
      </c>
      <c r="J10" s="171"/>
      <c r="K10" s="158">
        <v>25797</v>
      </c>
      <c r="L10" s="171"/>
      <c r="M10" s="177"/>
      <c r="N10" s="177"/>
      <c r="O10" s="171">
        <v>14790</v>
      </c>
      <c r="P10" s="171"/>
      <c r="Q10" s="171">
        <v>29041</v>
      </c>
      <c r="R10" s="171"/>
      <c r="S10" s="176"/>
      <c r="T10" s="176"/>
      <c r="U10" s="158">
        <v>20283</v>
      </c>
      <c r="V10" s="171"/>
      <c r="W10" s="158">
        <v>33987</v>
      </c>
      <c r="X10" s="171"/>
      <c r="Y10" s="176"/>
      <c r="Z10" s="176"/>
      <c r="AA10" s="158">
        <v>21483</v>
      </c>
      <c r="AB10" s="171"/>
      <c r="AC10" s="158">
        <v>34496</v>
      </c>
      <c r="AD10" s="171"/>
      <c r="AE10" s="159"/>
      <c r="AF10" s="172"/>
      <c r="AG10" s="172"/>
      <c r="AH10" s="172"/>
      <c r="AI10" s="153"/>
      <c r="AJ10" s="174"/>
      <c r="AK10" s="174"/>
    </row>
    <row r="11" spans="1:38" s="158" customFormat="1" ht="15.75">
      <c r="A11" s="70"/>
      <c r="B11" s="177" t="s">
        <v>90</v>
      </c>
      <c r="C11" s="177"/>
      <c r="D11" s="177"/>
      <c r="E11" s="177"/>
      <c r="F11" s="177"/>
      <c r="G11" s="177"/>
      <c r="H11" s="177"/>
      <c r="I11" s="178">
        <f>SUM(G9*I9)</f>
        <v>6522</v>
      </c>
      <c r="J11" s="178">
        <f>SUM(I11/F13)</f>
        <v>5.1761904761904765</v>
      </c>
      <c r="K11" s="178">
        <f>SUM(H9*K9)</f>
        <v>10318.800000000001</v>
      </c>
      <c r="L11" s="178">
        <f>SUM(K11/F13)</f>
        <v>8.189523809523811</v>
      </c>
      <c r="M11" s="177"/>
      <c r="N11" s="177"/>
      <c r="O11" s="178">
        <f>SUM(M9*O9)</f>
        <v>7395</v>
      </c>
      <c r="P11" s="178">
        <f>SUM(O11/F13)</f>
        <v>5.869047619047619</v>
      </c>
      <c r="Q11" s="178">
        <f>SUM(N9*Q9)</f>
        <v>11616.400000000001</v>
      </c>
      <c r="R11" s="178">
        <f>SUM(Q11/F13)</f>
        <v>9.21936507936508</v>
      </c>
      <c r="S11" s="176"/>
      <c r="T11" s="176"/>
      <c r="U11" s="178">
        <f>SUM(S9*U9)</f>
        <v>10141.5</v>
      </c>
      <c r="V11" s="178">
        <f>SUM(U11/F13)</f>
        <v>8.048809523809524</v>
      </c>
      <c r="W11" s="178">
        <f>SUM(T9*W9)</f>
        <v>13594.800000000001</v>
      </c>
      <c r="X11" s="178">
        <f>SUM(W11/F13)</f>
        <v>10.78952380952381</v>
      </c>
      <c r="Y11" s="176"/>
      <c r="Z11" s="176"/>
      <c r="AA11" s="178">
        <f>SUM(Y9*AA9)</f>
        <v>10741.5</v>
      </c>
      <c r="AB11" s="178">
        <f>SUM(AA11/F13)</f>
        <v>8.525</v>
      </c>
      <c r="AC11" s="178">
        <f>SUM(Z9*AC9)</f>
        <v>13798.400000000001</v>
      </c>
      <c r="AD11" s="178">
        <f>SUM(AC11/F13)</f>
        <v>10.951111111111112</v>
      </c>
      <c r="AE11" s="179">
        <f>SUM(W11/U11)</f>
        <v>1.3405117586155895</v>
      </c>
      <c r="AF11" s="176">
        <f>SUM(W11-K11)/K11</f>
        <v>0.3174787766019304</v>
      </c>
      <c r="AG11" s="176">
        <f>SUM(U11-I11)/I11</f>
        <v>0.5549678012879485</v>
      </c>
      <c r="AH11" s="176"/>
      <c r="AI11" s="179">
        <f>SUM(AC11/AA11)</f>
        <v>1.284587813620072</v>
      </c>
      <c r="AJ11" s="176">
        <f>SUM(W11-K11)/K11</f>
        <v>0.3174787766019304</v>
      </c>
      <c r="AK11" s="176">
        <f>SUM(AA11-I11)/I11</f>
        <v>0.6469641214351426</v>
      </c>
      <c r="AL11" s="177"/>
    </row>
    <row r="12" spans="1:37" s="158" customFormat="1" ht="15.75">
      <c r="A12" s="166"/>
      <c r="J12" s="171"/>
      <c r="L12" s="171"/>
      <c r="O12" s="171"/>
      <c r="P12" s="171"/>
      <c r="Q12" s="171"/>
      <c r="R12" s="171"/>
      <c r="S12" s="172"/>
      <c r="T12" s="172"/>
      <c r="V12" s="171"/>
      <c r="X12" s="171"/>
      <c r="Y12" s="172"/>
      <c r="Z12" s="172"/>
      <c r="AB12" s="171"/>
      <c r="AD12" s="171"/>
      <c r="AE12" s="159"/>
      <c r="AF12" s="172"/>
      <c r="AG12" s="172"/>
      <c r="AH12" s="172"/>
      <c r="AI12" s="153"/>
      <c r="AJ12" s="174"/>
      <c r="AK12" s="174"/>
    </row>
    <row r="13" spans="1:37" s="158" customFormat="1" ht="15.75">
      <c r="A13" s="166"/>
      <c r="B13" s="158" t="s">
        <v>91</v>
      </c>
      <c r="F13" s="158">
        <v>1260</v>
      </c>
      <c r="I13" s="158">
        <v>5900</v>
      </c>
      <c r="J13" s="171">
        <f>SUM(I13/F13)</f>
        <v>4.682539682539683</v>
      </c>
      <c r="K13" s="158">
        <v>10730</v>
      </c>
      <c r="L13" s="171">
        <f>SUM(K13/F13)</f>
        <v>8.515873015873016</v>
      </c>
      <c r="O13" s="171"/>
      <c r="P13" s="171"/>
      <c r="Q13" s="171"/>
      <c r="R13" s="171"/>
      <c r="S13" s="172"/>
      <c r="T13" s="172"/>
      <c r="U13" s="158">
        <v>8030</v>
      </c>
      <c r="V13" s="171">
        <f>SUM(U13/F13)</f>
        <v>6.373015873015873</v>
      </c>
      <c r="W13" s="158">
        <v>12780</v>
      </c>
      <c r="X13" s="171">
        <f>SUM(W13/F13)</f>
        <v>10.142857142857142</v>
      </c>
      <c r="Y13" s="172"/>
      <c r="Z13" s="172"/>
      <c r="AB13" s="171"/>
      <c r="AD13" s="171"/>
      <c r="AE13" s="159">
        <f>SUM(W13/U13)</f>
        <v>1.5915317559153175</v>
      </c>
      <c r="AF13" s="172">
        <f>SUM(W13-K13)/K13</f>
        <v>0.19105312208760486</v>
      </c>
      <c r="AG13" s="172">
        <f>SUM(U13-I13)/I13</f>
        <v>0.3610169491525424</v>
      </c>
      <c r="AH13" s="172"/>
      <c r="AI13" s="153"/>
      <c r="AJ13" s="174"/>
      <c r="AK13" s="174"/>
    </row>
    <row r="14" spans="1:37" s="158" customFormat="1" ht="15.75">
      <c r="A14" s="166"/>
      <c r="J14" s="171"/>
      <c r="L14" s="171"/>
      <c r="O14" s="171"/>
      <c r="P14" s="171"/>
      <c r="Q14" s="171"/>
      <c r="R14" s="171"/>
      <c r="S14" s="172"/>
      <c r="T14" s="172"/>
      <c r="V14" s="171"/>
      <c r="X14" s="171"/>
      <c r="Y14" s="172"/>
      <c r="Z14" s="172"/>
      <c r="AB14" s="171"/>
      <c r="AD14" s="171"/>
      <c r="AE14" s="159"/>
      <c r="AF14" s="172"/>
      <c r="AG14" s="172"/>
      <c r="AH14" s="172"/>
      <c r="AI14" s="153"/>
      <c r="AJ14" s="174"/>
      <c r="AK14" s="174"/>
    </row>
    <row r="15" spans="1:37" s="158" customFormat="1" ht="15.75">
      <c r="A15" s="166"/>
      <c r="J15" s="171"/>
      <c r="L15" s="171"/>
      <c r="O15" s="171"/>
      <c r="P15" s="171"/>
      <c r="Q15" s="171"/>
      <c r="R15" s="171"/>
      <c r="S15" s="172"/>
      <c r="T15" s="172"/>
      <c r="V15" s="171"/>
      <c r="X15" s="171"/>
      <c r="Y15" s="172"/>
      <c r="Z15" s="172"/>
      <c r="AB15" s="171"/>
      <c r="AD15" s="171"/>
      <c r="AE15" s="159"/>
      <c r="AF15" s="172"/>
      <c r="AG15" s="172"/>
      <c r="AH15" s="172"/>
      <c r="AI15" s="153"/>
      <c r="AJ15" s="174"/>
      <c r="AK15" s="174"/>
    </row>
    <row r="16" spans="1:37" ht="15.75">
      <c r="A16" s="166">
        <v>16</v>
      </c>
      <c r="B16" s="151" t="s">
        <v>92</v>
      </c>
      <c r="C16" s="167" t="s">
        <v>52</v>
      </c>
      <c r="D16" s="165">
        <v>1034</v>
      </c>
      <c r="E16" s="168">
        <v>1437958000</v>
      </c>
      <c r="F16" s="168">
        <v>33010.97337006428</v>
      </c>
      <c r="G16" s="169">
        <v>0</v>
      </c>
      <c r="H16" s="169">
        <v>0.3</v>
      </c>
      <c r="I16" s="165">
        <v>2119</v>
      </c>
      <c r="K16" s="165">
        <v>737</v>
      </c>
      <c r="M16" s="169">
        <v>0</v>
      </c>
      <c r="N16" s="169">
        <v>0.3</v>
      </c>
      <c r="O16" s="165">
        <v>2289</v>
      </c>
      <c r="Q16" s="165">
        <v>1099</v>
      </c>
      <c r="S16" s="169">
        <v>0</v>
      </c>
      <c r="T16" s="169">
        <v>0.3</v>
      </c>
      <c r="U16" s="165">
        <v>3124</v>
      </c>
      <c r="W16" s="165">
        <v>1699</v>
      </c>
      <c r="X16" s="170"/>
      <c r="Y16" s="169">
        <v>0</v>
      </c>
      <c r="Z16" s="169">
        <v>0.3</v>
      </c>
      <c r="AA16" s="165">
        <v>3404</v>
      </c>
      <c r="AB16" s="170"/>
      <c r="AC16" s="165">
        <v>1756</v>
      </c>
      <c r="AD16" s="171"/>
      <c r="AE16" s="159"/>
      <c r="AF16" s="172"/>
      <c r="AG16" s="172"/>
      <c r="AH16" s="173"/>
      <c r="AI16" s="153"/>
      <c r="AJ16" s="174"/>
      <c r="AK16" s="174"/>
    </row>
    <row r="17" spans="2:37" ht="12.75" customHeight="1">
      <c r="B17" s="151"/>
      <c r="C17" s="167" t="s">
        <v>52</v>
      </c>
      <c r="D17" s="165">
        <v>1042</v>
      </c>
      <c r="E17" s="168">
        <v>297931000</v>
      </c>
      <c r="F17" s="168">
        <v>6839.55463728191</v>
      </c>
      <c r="G17" s="169">
        <v>0.05</v>
      </c>
      <c r="H17" s="169">
        <v>0.1</v>
      </c>
      <c r="I17" s="165">
        <v>10485</v>
      </c>
      <c r="K17" s="165">
        <v>24992</v>
      </c>
      <c r="M17" s="169">
        <v>0.05</v>
      </c>
      <c r="N17" s="169">
        <v>0.1</v>
      </c>
      <c r="O17" s="165">
        <v>11701</v>
      </c>
      <c r="Q17" s="165">
        <v>31863</v>
      </c>
      <c r="S17" s="169">
        <v>0.05</v>
      </c>
      <c r="T17" s="169">
        <v>0.1</v>
      </c>
      <c r="U17" s="165">
        <v>16914</v>
      </c>
      <c r="W17" s="165">
        <v>41952</v>
      </c>
      <c r="X17" s="170"/>
      <c r="Y17" s="169">
        <v>0.05</v>
      </c>
      <c r="Z17" s="169">
        <v>0.1</v>
      </c>
      <c r="AA17" s="165">
        <v>19470</v>
      </c>
      <c r="AB17" s="170"/>
      <c r="AC17" s="165">
        <v>42501</v>
      </c>
      <c r="AD17" s="171"/>
      <c r="AE17" s="159"/>
      <c r="AF17" s="172"/>
      <c r="AG17" s="172"/>
      <c r="AH17" s="173"/>
      <c r="AI17" s="153"/>
      <c r="AJ17" s="174"/>
      <c r="AK17" s="174"/>
    </row>
    <row r="18" spans="2:37" ht="15.75">
      <c r="B18" s="151"/>
      <c r="C18" s="167" t="s">
        <v>52</v>
      </c>
      <c r="D18" s="165">
        <v>1043</v>
      </c>
      <c r="E18" s="168">
        <v>470524500</v>
      </c>
      <c r="F18" s="168">
        <v>10801.756198347108</v>
      </c>
      <c r="G18" s="169">
        <v>0.05</v>
      </c>
      <c r="H18" s="169">
        <v>0.1</v>
      </c>
      <c r="I18" s="165">
        <v>13044</v>
      </c>
      <c r="K18" s="165">
        <v>25797</v>
      </c>
      <c r="M18" s="169">
        <v>0.05</v>
      </c>
      <c r="N18" s="169">
        <v>0.1</v>
      </c>
      <c r="O18" s="165">
        <v>14790</v>
      </c>
      <c r="Q18" s="165">
        <v>29041</v>
      </c>
      <c r="S18" s="169">
        <v>0.05</v>
      </c>
      <c r="T18" s="169">
        <v>0.1</v>
      </c>
      <c r="U18" s="165">
        <v>20283</v>
      </c>
      <c r="W18" s="165">
        <v>33987</v>
      </c>
      <c r="X18" s="170"/>
      <c r="Y18" s="169">
        <v>0.05</v>
      </c>
      <c r="Z18" s="169">
        <v>0.1</v>
      </c>
      <c r="AA18" s="165">
        <v>21483</v>
      </c>
      <c r="AB18" s="170"/>
      <c r="AC18" s="165">
        <v>34496</v>
      </c>
      <c r="AD18" s="171"/>
      <c r="AE18" s="159"/>
      <c r="AF18" s="172"/>
      <c r="AG18" s="172"/>
      <c r="AH18" s="173"/>
      <c r="AI18" s="153"/>
      <c r="AJ18" s="174"/>
      <c r="AK18" s="174"/>
    </row>
    <row r="19" spans="1:37" s="158" customFormat="1" ht="15.75">
      <c r="A19" s="166"/>
      <c r="G19" s="177"/>
      <c r="H19" s="177"/>
      <c r="I19" s="158">
        <v>25648</v>
      </c>
      <c r="J19" s="171"/>
      <c r="K19" s="158">
        <v>51526</v>
      </c>
      <c r="L19" s="171"/>
      <c r="M19" s="177"/>
      <c r="N19" s="177"/>
      <c r="O19" s="171">
        <v>28780</v>
      </c>
      <c r="P19" s="171"/>
      <c r="Q19" s="171">
        <v>62003</v>
      </c>
      <c r="R19" s="171"/>
      <c r="S19" s="176"/>
      <c r="T19" s="176"/>
      <c r="U19" s="158">
        <v>40321</v>
      </c>
      <c r="V19" s="171"/>
      <c r="W19" s="158">
        <v>77638</v>
      </c>
      <c r="X19" s="171"/>
      <c r="Y19" s="176"/>
      <c r="Z19" s="176"/>
      <c r="AA19" s="158">
        <v>44357</v>
      </c>
      <c r="AB19" s="171"/>
      <c r="AC19" s="158">
        <v>78753</v>
      </c>
      <c r="AD19" s="171"/>
      <c r="AE19" s="159"/>
      <c r="AF19" s="172"/>
      <c r="AG19" s="172"/>
      <c r="AH19" s="172"/>
      <c r="AI19" s="153"/>
      <c r="AJ19" s="174"/>
      <c r="AK19" s="174"/>
    </row>
    <row r="20" spans="1:38" s="158" customFormat="1" ht="15.75">
      <c r="A20" s="70"/>
      <c r="B20" s="177" t="s">
        <v>93</v>
      </c>
      <c r="C20" s="177"/>
      <c r="D20" s="177"/>
      <c r="E20" s="177"/>
      <c r="F20" s="177"/>
      <c r="G20" s="177"/>
      <c r="H20" s="177"/>
      <c r="I20" s="178">
        <f>SUM((G16*I16)+(G17*I17)+(G18*I18))</f>
        <v>1176.45</v>
      </c>
      <c r="J20" s="178">
        <f>SUM(I20/F22)</f>
        <v>0.8463669064748202</v>
      </c>
      <c r="K20" s="178">
        <f>SUM((H16*K16)+(H17*K17)+(H18*K18))</f>
        <v>5300</v>
      </c>
      <c r="L20" s="178">
        <f>SUM(K20/F22)</f>
        <v>3.8129496402877696</v>
      </c>
      <c r="M20" s="177"/>
      <c r="N20" s="177"/>
      <c r="O20" s="178">
        <f>SUM((M16*O16)+(M17*O17)+(M18*O18))</f>
        <v>1324.5500000000002</v>
      </c>
      <c r="P20" s="178">
        <f>SUM(O20/F22)</f>
        <v>0.9529136690647483</v>
      </c>
      <c r="Q20" s="178">
        <f>SUM((N16*Q16)+(N17*Q17)+(N18*Q18))</f>
        <v>6420.1</v>
      </c>
      <c r="R20" s="178">
        <f>SUM(Q20/F22)</f>
        <v>4.618776978417267</v>
      </c>
      <c r="S20" s="176"/>
      <c r="T20" s="176"/>
      <c r="U20" s="178">
        <f>SUM((S16*U16)+(S17*U17)+(S18*U18))</f>
        <v>1859.8500000000001</v>
      </c>
      <c r="V20" s="178">
        <f>SUM(U20/F22)</f>
        <v>1.338021582733813</v>
      </c>
      <c r="W20" s="178">
        <f>SUM((T16*W16)+(T17*W17)+(T18*W18))</f>
        <v>8103.6</v>
      </c>
      <c r="X20" s="178">
        <f>SUM(W20/F22)</f>
        <v>5.829928057553957</v>
      </c>
      <c r="Y20" s="176"/>
      <c r="Z20" s="176"/>
      <c r="AA20" s="178">
        <f>SUM((Y16*AA16)+(Y17*AA17)+(Y18*AA18))</f>
        <v>2047.65</v>
      </c>
      <c r="AB20" s="178">
        <f>SUM(AA20/F22)</f>
        <v>1.4731294964028778</v>
      </c>
      <c r="AC20" s="178">
        <f>SUM((Z16*AC16)+(Z17*AC17)+(Z18*AC18))</f>
        <v>8226.5</v>
      </c>
      <c r="AD20" s="178">
        <f>SUM(AC20/F22)</f>
        <v>5.918345323741007</v>
      </c>
      <c r="AE20" s="179">
        <f>SUM(W20/U20)</f>
        <v>4.357125574643116</v>
      </c>
      <c r="AF20" s="176">
        <f>SUM(W20-K20)/K20</f>
        <v>0.5289811320754718</v>
      </c>
      <c r="AG20" s="176">
        <f>SUM(U20-I20)/I20</f>
        <v>0.5809001657529007</v>
      </c>
      <c r="AH20" s="176"/>
      <c r="AI20" s="179">
        <f>SUM(AC20/AA20)</f>
        <v>4.017532293116499</v>
      </c>
      <c r="AJ20" s="176">
        <f>SUM(W20-K20)/K20</f>
        <v>0.5289811320754718</v>
      </c>
      <c r="AK20" s="176">
        <f>SUM(AA20-I20)/I20</f>
        <v>0.7405329593267882</v>
      </c>
      <c r="AL20" s="177"/>
    </row>
    <row r="21" spans="1:37" s="152" customFormat="1" ht="15.75">
      <c r="A21" s="45"/>
      <c r="I21" s="180"/>
      <c r="J21" s="180"/>
      <c r="K21" s="180"/>
      <c r="L21" s="180"/>
      <c r="O21" s="180"/>
      <c r="P21" s="180"/>
      <c r="Q21" s="180"/>
      <c r="R21" s="180"/>
      <c r="S21" s="174"/>
      <c r="T21" s="174"/>
      <c r="U21" s="180"/>
      <c r="V21" s="180"/>
      <c r="W21" s="180"/>
      <c r="X21" s="180"/>
      <c r="Y21" s="174"/>
      <c r="Z21" s="174"/>
      <c r="AA21" s="180"/>
      <c r="AB21" s="180"/>
      <c r="AC21" s="180"/>
      <c r="AD21" s="180"/>
      <c r="AE21" s="159"/>
      <c r="AF21" s="172"/>
      <c r="AG21" s="172"/>
      <c r="AH21" s="174"/>
      <c r="AI21" s="153"/>
      <c r="AJ21" s="174"/>
      <c r="AK21" s="174"/>
    </row>
    <row r="22" spans="1:37" s="152" customFormat="1" ht="15.75">
      <c r="A22" s="45"/>
      <c r="B22" s="152" t="s">
        <v>94</v>
      </c>
      <c r="F22" s="152">
        <v>1390</v>
      </c>
      <c r="I22" s="180">
        <v>160</v>
      </c>
      <c r="J22" s="180">
        <f>SUM(I22/F22)</f>
        <v>0.11510791366906475</v>
      </c>
      <c r="K22" s="180">
        <v>2610</v>
      </c>
      <c r="L22" s="180">
        <f>SUM(K22/F22)</f>
        <v>1.8776978417266188</v>
      </c>
      <c r="O22" s="180"/>
      <c r="P22" s="180"/>
      <c r="Q22" s="180"/>
      <c r="R22" s="180"/>
      <c r="S22" s="174"/>
      <c r="T22" s="174"/>
      <c r="U22" s="180">
        <v>490</v>
      </c>
      <c r="V22" s="180">
        <f>SUM(U22/F22)</f>
        <v>0.35251798561151076</v>
      </c>
      <c r="W22" s="180">
        <v>4420</v>
      </c>
      <c r="X22" s="180">
        <f>SUM(W22/F22)</f>
        <v>3.179856115107914</v>
      </c>
      <c r="Y22" s="174"/>
      <c r="Z22" s="174"/>
      <c r="AA22" s="180"/>
      <c r="AB22" s="180"/>
      <c r="AC22" s="180"/>
      <c r="AD22" s="180"/>
      <c r="AE22" s="159">
        <f>SUM(W22/U22)</f>
        <v>9.020408163265307</v>
      </c>
      <c r="AF22" s="172">
        <f>SUM(W22-K22)/K22</f>
        <v>0.6934865900383141</v>
      </c>
      <c r="AG22" s="172">
        <f>SUM(U22-I22)/I22</f>
        <v>2.0625</v>
      </c>
      <c r="AH22" s="174"/>
      <c r="AI22" s="153"/>
      <c r="AJ22" s="174"/>
      <c r="AK22" s="174"/>
    </row>
    <row r="23" spans="1:37" s="158" customFormat="1" ht="15.75">
      <c r="A23" s="166"/>
      <c r="J23" s="171"/>
      <c r="L23" s="171"/>
      <c r="O23" s="171"/>
      <c r="P23" s="171"/>
      <c r="Q23" s="171"/>
      <c r="R23" s="171"/>
      <c r="S23" s="172"/>
      <c r="T23" s="172"/>
      <c r="V23" s="171"/>
      <c r="X23" s="171"/>
      <c r="Y23" s="172"/>
      <c r="Z23" s="172"/>
      <c r="AB23" s="171"/>
      <c r="AD23" s="171"/>
      <c r="AE23" s="159"/>
      <c r="AF23" s="172"/>
      <c r="AG23" s="172"/>
      <c r="AH23" s="172"/>
      <c r="AI23" s="153"/>
      <c r="AJ23" s="174"/>
      <c r="AK23" s="174"/>
    </row>
    <row r="24" spans="1:37" s="158" customFormat="1" ht="15.75">
      <c r="A24" s="166"/>
      <c r="J24" s="171"/>
      <c r="L24" s="171"/>
      <c r="O24" s="171"/>
      <c r="P24" s="171"/>
      <c r="Q24" s="171"/>
      <c r="R24" s="171"/>
      <c r="S24" s="172"/>
      <c r="T24" s="172"/>
      <c r="V24" s="171"/>
      <c r="X24" s="171"/>
      <c r="Y24" s="172"/>
      <c r="Z24" s="172"/>
      <c r="AB24" s="171"/>
      <c r="AD24" s="171"/>
      <c r="AE24" s="159"/>
      <c r="AF24" s="172"/>
      <c r="AG24" s="172"/>
      <c r="AH24" s="172"/>
      <c r="AI24" s="153"/>
      <c r="AJ24" s="174"/>
      <c r="AK24" s="174"/>
    </row>
    <row r="25" spans="1:37" ht="15.75">
      <c r="A25" s="166">
        <v>17</v>
      </c>
      <c r="B25" s="151" t="s">
        <v>95</v>
      </c>
      <c r="C25" s="167" t="s">
        <v>52</v>
      </c>
      <c r="D25" s="165">
        <v>1048</v>
      </c>
      <c r="E25" s="168">
        <v>625537000</v>
      </c>
      <c r="F25" s="168">
        <v>14360.353535353535</v>
      </c>
      <c r="G25" s="169">
        <v>0.1</v>
      </c>
      <c r="H25" s="169">
        <v>0.4</v>
      </c>
      <c r="I25" s="165">
        <v>1553</v>
      </c>
      <c r="K25" s="165">
        <v>6555</v>
      </c>
      <c r="M25" s="169">
        <v>0.1</v>
      </c>
      <c r="N25" s="169">
        <v>0.4</v>
      </c>
      <c r="O25" s="165">
        <v>2080</v>
      </c>
      <c r="Q25" s="165">
        <v>8452</v>
      </c>
      <c r="S25" s="169">
        <v>0.1</v>
      </c>
      <c r="T25" s="169">
        <v>0.4</v>
      </c>
      <c r="U25" s="165">
        <v>2844</v>
      </c>
      <c r="W25" s="165">
        <v>11032</v>
      </c>
      <c r="X25" s="170"/>
      <c r="Y25" s="169">
        <v>0.1</v>
      </c>
      <c r="Z25" s="169">
        <v>0.4</v>
      </c>
      <c r="AA25" s="165">
        <v>3245</v>
      </c>
      <c r="AB25" s="170"/>
      <c r="AC25" s="165">
        <v>11373</v>
      </c>
      <c r="AD25" s="171"/>
      <c r="AE25" s="159"/>
      <c r="AF25" s="172"/>
      <c r="AG25" s="172"/>
      <c r="AH25" s="173"/>
      <c r="AI25" s="153"/>
      <c r="AJ25" s="174"/>
      <c r="AK25" s="174"/>
    </row>
    <row r="26" spans="1:37" s="158" customFormat="1" ht="15.75">
      <c r="A26" s="166"/>
      <c r="G26" s="177"/>
      <c r="H26" s="177"/>
      <c r="I26" s="158">
        <v>1553</v>
      </c>
      <c r="J26" s="171"/>
      <c r="K26" s="158">
        <v>6555</v>
      </c>
      <c r="L26" s="171"/>
      <c r="M26" s="177"/>
      <c r="N26" s="177"/>
      <c r="O26" s="171">
        <v>2080</v>
      </c>
      <c r="P26" s="171"/>
      <c r="Q26" s="171">
        <v>8452</v>
      </c>
      <c r="R26" s="171"/>
      <c r="S26" s="176"/>
      <c r="T26" s="176"/>
      <c r="U26" s="158">
        <v>2844</v>
      </c>
      <c r="V26" s="171"/>
      <c r="W26" s="158">
        <v>11032</v>
      </c>
      <c r="X26" s="171"/>
      <c r="Y26" s="176"/>
      <c r="Z26" s="176"/>
      <c r="AA26" s="158">
        <v>3245</v>
      </c>
      <c r="AB26" s="171"/>
      <c r="AC26" s="158">
        <v>11373</v>
      </c>
      <c r="AD26" s="171"/>
      <c r="AE26" s="159"/>
      <c r="AF26" s="172"/>
      <c r="AG26" s="172"/>
      <c r="AH26" s="172"/>
      <c r="AI26" s="153"/>
      <c r="AJ26" s="174"/>
      <c r="AK26" s="174"/>
    </row>
    <row r="27" spans="1:38" s="158" customFormat="1" ht="15.75">
      <c r="A27" s="70"/>
      <c r="B27" s="177" t="s">
        <v>96</v>
      </c>
      <c r="C27" s="177"/>
      <c r="D27" s="177"/>
      <c r="E27" s="177"/>
      <c r="F27" s="177"/>
      <c r="G27" s="177"/>
      <c r="H27" s="177"/>
      <c r="I27" s="178">
        <f>SUM(G25*I25)</f>
        <v>155.3</v>
      </c>
      <c r="J27" s="178">
        <f>SUM(I27/F29)</f>
        <v>0.06902222222222222</v>
      </c>
      <c r="K27" s="178">
        <f>SUM(H25*K25)</f>
        <v>2622</v>
      </c>
      <c r="L27" s="178">
        <f>SUM(K27/F29)</f>
        <v>1.1653333333333333</v>
      </c>
      <c r="M27" s="177"/>
      <c r="N27" s="177"/>
      <c r="O27" s="178">
        <f>SUM(M25*O25)</f>
        <v>208</v>
      </c>
      <c r="P27" s="178">
        <f>SUM(O27/F29)</f>
        <v>0.09244444444444444</v>
      </c>
      <c r="Q27" s="178">
        <f>SUM(N25*Q25)</f>
        <v>3380.8</v>
      </c>
      <c r="R27" s="178">
        <f>SUM(Q27/F29)</f>
        <v>1.5025777777777778</v>
      </c>
      <c r="S27" s="176"/>
      <c r="T27" s="176"/>
      <c r="U27" s="178">
        <f>SUM(S25*U25)</f>
        <v>284.40000000000003</v>
      </c>
      <c r="V27" s="178">
        <f>SUM(U27/F29)</f>
        <v>0.1264</v>
      </c>
      <c r="W27" s="178">
        <f>SUM(T25*W25)</f>
        <v>4412.8</v>
      </c>
      <c r="X27" s="178">
        <f>SUM(W27/F29)</f>
        <v>1.9612444444444446</v>
      </c>
      <c r="Y27" s="176"/>
      <c r="Z27" s="176"/>
      <c r="AA27" s="178">
        <f>SUM(Y25*AA25)</f>
        <v>324.5</v>
      </c>
      <c r="AB27" s="178">
        <f>SUM(AA27/F29)</f>
        <v>0.14422222222222222</v>
      </c>
      <c r="AC27" s="178">
        <f>SUM(Z25*AC25)</f>
        <v>4549.2</v>
      </c>
      <c r="AD27" s="178">
        <f>SUM(AC27/F29)</f>
        <v>2.0218666666666665</v>
      </c>
      <c r="AE27" s="179">
        <f>SUM(W27/U27)</f>
        <v>15.51617440225035</v>
      </c>
      <c r="AF27" s="176">
        <f>SUM(W27-K27)/K27</f>
        <v>0.6829900839054158</v>
      </c>
      <c r="AG27" s="176">
        <f>SUM(U27-I27)/I27</f>
        <v>0.8312942691564714</v>
      </c>
      <c r="AH27" s="176"/>
      <c r="AI27" s="179">
        <f>SUM(AC27/AA27)</f>
        <v>14.019106317411401</v>
      </c>
      <c r="AJ27" s="176">
        <f>SUM(W27-K27)/K27</f>
        <v>0.6829900839054158</v>
      </c>
      <c r="AK27" s="176">
        <f>SUM(AA27-I27)/I27</f>
        <v>1.0895041854475207</v>
      </c>
      <c r="AL27" s="177"/>
    </row>
    <row r="28" spans="1:37" s="158" customFormat="1" ht="15.75">
      <c r="A28" s="166"/>
      <c r="J28" s="171"/>
      <c r="L28" s="171"/>
      <c r="O28" s="171"/>
      <c r="P28" s="171"/>
      <c r="Q28" s="171"/>
      <c r="R28" s="171"/>
      <c r="S28" s="172"/>
      <c r="T28" s="172"/>
      <c r="V28" s="171"/>
      <c r="X28" s="171"/>
      <c r="Y28" s="172"/>
      <c r="Z28" s="172"/>
      <c r="AB28" s="171"/>
      <c r="AD28" s="171"/>
      <c r="AE28" s="159"/>
      <c r="AF28" s="172"/>
      <c r="AG28" s="172"/>
      <c r="AH28" s="172"/>
      <c r="AI28" s="153"/>
      <c r="AJ28" s="174"/>
      <c r="AK28" s="174"/>
    </row>
    <row r="29" spans="1:37" s="158" customFormat="1" ht="15.75">
      <c r="A29" s="166"/>
      <c r="B29" s="158" t="s">
        <v>97</v>
      </c>
      <c r="F29" s="158">
        <v>2250</v>
      </c>
      <c r="I29" s="158">
        <v>160</v>
      </c>
      <c r="J29" s="171">
        <f>SUM(I29/F29)</f>
        <v>0.07111111111111111</v>
      </c>
      <c r="K29" s="158">
        <v>2610</v>
      </c>
      <c r="L29" s="171">
        <f>SUM(K29/F29)</f>
        <v>1.16</v>
      </c>
      <c r="O29" s="171"/>
      <c r="P29" s="171"/>
      <c r="Q29" s="171"/>
      <c r="R29" s="171"/>
      <c r="S29" s="172"/>
      <c r="T29" s="172"/>
      <c r="U29" s="158">
        <v>490</v>
      </c>
      <c r="V29" s="171">
        <f>SUM(U29/F29)</f>
        <v>0.21777777777777776</v>
      </c>
      <c r="W29" s="158">
        <v>4420</v>
      </c>
      <c r="X29" s="171">
        <f>SUM(W29/F29)</f>
        <v>1.9644444444444444</v>
      </c>
      <c r="Y29" s="172"/>
      <c r="Z29" s="172"/>
      <c r="AB29" s="171"/>
      <c r="AD29" s="171"/>
      <c r="AE29" s="159">
        <f>SUM(W29/U29)</f>
        <v>9.020408163265307</v>
      </c>
      <c r="AF29" s="172">
        <f>SUM(W29-K29)/K29</f>
        <v>0.6934865900383141</v>
      </c>
      <c r="AG29" s="172">
        <f>SUM(U29-I29)/I29</f>
        <v>2.0625</v>
      </c>
      <c r="AH29" s="172"/>
      <c r="AI29" s="153"/>
      <c r="AJ29" s="174"/>
      <c r="AK29" s="174"/>
    </row>
    <row r="30" spans="1:31" s="158" customFormat="1" ht="15.75">
      <c r="A30" s="166"/>
      <c r="J30" s="171"/>
      <c r="L30" s="171"/>
      <c r="M30" s="172"/>
      <c r="N30" s="172"/>
      <c r="P30" s="171"/>
      <c r="R30" s="171"/>
      <c r="S30" s="172"/>
      <c r="T30" s="172"/>
      <c r="V30" s="171"/>
      <c r="X30" s="171"/>
      <c r="Y30" s="159"/>
      <c r="Z30" s="172"/>
      <c r="AA30" s="172"/>
      <c r="AB30" s="172"/>
      <c r="AC30" s="153"/>
      <c r="AD30" s="174"/>
      <c r="AE30" s="174"/>
    </row>
    <row r="31" spans="1:31" s="158" customFormat="1" ht="15.75">
      <c r="A31" s="166"/>
      <c r="J31" s="171"/>
      <c r="L31" s="171"/>
      <c r="M31" s="172"/>
      <c r="N31" s="172"/>
      <c r="P31" s="171"/>
      <c r="R31" s="171"/>
      <c r="S31" s="172"/>
      <c r="T31" s="172"/>
      <c r="V31" s="171"/>
      <c r="X31" s="171"/>
      <c r="Y31" s="159"/>
      <c r="Z31" s="172"/>
      <c r="AA31" s="172"/>
      <c r="AB31" s="172"/>
      <c r="AC31" s="153"/>
      <c r="AD31" s="174"/>
      <c r="AE31" s="1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2005-11-30T20:55:37Z</dcterms:created>
  <dcterms:modified xsi:type="dcterms:W3CDTF">2005-12-07T16:22:25Z</dcterms:modified>
  <cp:category/>
  <cp:version/>
  <cp:contentType/>
  <cp:contentStatus/>
</cp:coreProperties>
</file>