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Prince William Activity Centers" sheetId="1" r:id="rId1"/>
    <sheet name="Prince William Local Centers" sheetId="2" r:id="rId2"/>
  </sheets>
  <definedNames/>
  <calcPr fullCalcOnLoad="1"/>
</workbook>
</file>

<file path=xl/sharedStrings.xml><?xml version="1.0" encoding="utf-8"?>
<sst xmlns="http://schemas.openxmlformats.org/spreadsheetml/2006/main" count="172" uniqueCount="105">
  <si>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</si>
  <si>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</si>
  <si>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</si>
  <si>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</si>
  <si>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</si>
  <si>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</si>
  <si>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</si>
  <si>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</si>
  <si>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</si>
  <si>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</si>
  <si>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</si>
  <si>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</si>
  <si>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</si>
  <si>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</si>
  <si>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</si>
  <si>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</si>
  <si>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</si>
  <si>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</si>
  <si>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</si>
  <si>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</si>
  <si>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</si>
  <si>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</si>
  <si>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</si>
  <si>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</si>
  <si>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</si>
  <si>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</si>
  <si>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</si>
  <si>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</si>
  <si>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</si>
  <si>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</si>
  <si>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</si>
  <si>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</si>
  <si>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</si>
  <si>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</si>
  <si>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</si>
  <si>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</si>
  <si>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</si>
  <si>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</si>
  <si>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</si>
  <si>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</si>
  <si>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</si>
  <si>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</si>
  <si>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</si>
  <si>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</si>
  <si>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</si>
  <si>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</si>
  <si>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</si>
  <si>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</si>
  <si>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</si>
  <si>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</si>
  <si>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</si>
  <si>
    <t>Innovation</t>
  </si>
  <si>
    <t>Prince William Co./Manassas/Manassas P</t>
  </si>
  <si>
    <t>Revised Round 7.0 Innovation</t>
  </si>
  <si>
    <t>Round 6.1</t>
  </si>
  <si>
    <t>Bull Run-Sudley Area</t>
  </si>
  <si>
    <t>Revised Round 7.0</t>
  </si>
  <si>
    <t>Potomac Mills</t>
  </si>
  <si>
    <t>Local Center ID #</t>
  </si>
  <si>
    <t>Local Center Name</t>
  </si>
  <si>
    <t>AREA (SF)</t>
  </si>
  <si>
    <t>Acres</t>
  </si>
  <si>
    <t>2000 Households</t>
  </si>
  <si>
    <t xml:space="preserve">2000 Gross Household Density </t>
  </si>
  <si>
    <t>2000 Employment</t>
  </si>
  <si>
    <t>2000 Gross Employment Density</t>
  </si>
  <si>
    <t>2005 Households</t>
  </si>
  <si>
    <t xml:space="preserve">2005 Gross Household Density </t>
  </si>
  <si>
    <t>2005 Employment</t>
  </si>
  <si>
    <t>2005 Gross Employment Density</t>
  </si>
  <si>
    <t>2025 Households</t>
  </si>
  <si>
    <t>2025 Gross Household Density</t>
  </si>
  <si>
    <t>2025 Employment</t>
  </si>
  <si>
    <t>2025 Gross Employment Density</t>
  </si>
  <si>
    <t>2030 Households</t>
  </si>
  <si>
    <t>2030 Gross Household Density</t>
  </si>
  <si>
    <t>2030 Employment</t>
  </si>
  <si>
    <t>2030 Gross Employment Density</t>
  </si>
  <si>
    <t>2025 Jobs to Households Ratio</t>
  </si>
  <si>
    <t>% Employment Growth 2000 - 2025</t>
  </si>
  <si>
    <t>% Households Growth 2000 - 2025</t>
  </si>
  <si>
    <t>% Commercial Buildout 2025</t>
  </si>
  <si>
    <t>2030 Jobs to Households Ratio</t>
  </si>
  <si>
    <t>% Employment Growth 2000 - 2030</t>
  </si>
  <si>
    <t>% Households Growth 2000 - 2030</t>
  </si>
  <si>
    <t>% Commercial Buildout 2030</t>
  </si>
  <si>
    <t xml:space="preserve">Dale City </t>
  </si>
  <si>
    <r>
      <t>Prince William Co.</t>
    </r>
    <r>
      <rPr>
        <sz val="9"/>
        <rFont val="Arial"/>
        <family val="2"/>
      </rPr>
      <t>/Manassas/Manassas Park</t>
    </r>
  </si>
  <si>
    <t>Revised Round 7.0 Dale City</t>
  </si>
  <si>
    <t>Round 6.1 Dale City</t>
  </si>
  <si>
    <t xml:space="preserve">Dumfries </t>
  </si>
  <si>
    <t>Revised Round 7.0 Dumfries</t>
  </si>
  <si>
    <t>Round 6.1 Dumfries</t>
  </si>
  <si>
    <t xml:space="preserve">Gainesville </t>
  </si>
  <si>
    <t>Revised Round 7.0 Gainesville</t>
  </si>
  <si>
    <t>Round 6.1 Gainesville</t>
  </si>
  <si>
    <t xml:space="preserve">Lake Ridge </t>
  </si>
  <si>
    <t>Revised Round 7.0 Lake Ridge</t>
  </si>
  <si>
    <t>Round 6.1 Lake Ridge</t>
  </si>
  <si>
    <t xml:space="preserve">Linton Hall </t>
  </si>
  <si>
    <t>Revised Round 7.0 Linton Hall</t>
  </si>
  <si>
    <t>Round 6.1 Linton Hall</t>
  </si>
  <si>
    <t>Woodbridge</t>
  </si>
  <si>
    <t>Revised Round 7.0 Woodbridge</t>
  </si>
  <si>
    <t>Round 6.1 Woodbridge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</si>
</sst>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9" fontId="0" fillId="0" borderId="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64" fontId="0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9" fontId="6" fillId="0" borderId="8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9" fontId="6" fillId="0" borderId="8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164" fontId="6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9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0" fillId="2" borderId="11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9" fontId="6" fillId="2" borderId="11" xfId="0" applyNumberFormat="1" applyFont="1" applyFill="1" applyBorder="1" applyAlignment="1">
      <alignment/>
    </xf>
    <xf numFmtId="9" fontId="6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2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/>
    </xf>
    <xf numFmtId="9" fontId="3" fillId="3" borderId="0" xfId="0" applyNumberFormat="1" applyFont="1" applyFill="1" applyAlignment="1">
      <alignment/>
    </xf>
    <xf numFmtId="9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1" fontId="4" fillId="3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164" fontId="3" fillId="3" borderId="10" xfId="0" applyNumberFormat="1" applyFont="1" applyFill="1" applyBorder="1" applyAlignment="1">
      <alignment/>
    </xf>
    <xf numFmtId="9" fontId="4" fillId="4" borderId="11" xfId="0" applyNumberFormat="1" applyFont="1" applyFill="1" applyBorder="1" applyAlignment="1">
      <alignment/>
    </xf>
    <xf numFmtId="9" fontId="4" fillId="4" borderId="0" xfId="0" applyNumberFormat="1" applyFont="1" applyFill="1" applyAlignment="1">
      <alignment/>
    </xf>
    <xf numFmtId="3" fontId="3" fillId="3" borderId="0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/>
    </xf>
    <xf numFmtId="9" fontId="4" fillId="3" borderId="11" xfId="0" applyNumberFormat="1" applyFont="1" applyFill="1" applyBorder="1" applyAlignment="1">
      <alignment/>
    </xf>
    <xf numFmtId="9" fontId="4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164" fontId="4" fillId="3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9" fontId="4" fillId="2" borderId="11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9" fontId="8" fillId="3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9" fontId="7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1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zoomScale="70" zoomScaleNormal="70" workbookViewId="0" topLeftCell="A1">
      <selection activeCell="C46" sqref="C46"/>
    </sheetView>
  </sheetViews>
  <sheetFormatPr defaultColWidth="9.140625" defaultRowHeight="12.75"/>
  <cols>
    <col min="2" max="2" width="26.7109375" style="0" customWidth="1"/>
    <col min="3" max="3" width="18.7109375" style="0" customWidth="1"/>
    <col min="4" max="4" width="9.7109375" style="0" customWidth="1"/>
    <col min="5" max="5" width="12.7109375" style="0" customWidth="1"/>
    <col min="6" max="6" width="6.8515625" style="0" customWidth="1"/>
    <col min="7" max="7" width="7.57421875" style="0" customWidth="1"/>
    <col min="8" max="8" width="14.421875" style="0" customWidth="1"/>
    <col min="9" max="11" width="13.8515625" style="0" customWidth="1"/>
    <col min="12" max="13" width="14.28125" style="0" customWidth="1"/>
    <col min="14" max="15" width="13.8515625" style="0" customWidth="1"/>
    <col min="16" max="16" width="12.7109375" style="0" customWidth="1"/>
    <col min="17" max="17" width="14.00390625" style="0" customWidth="1"/>
    <col min="18" max="19" width="13.8515625" style="0" customWidth="1"/>
    <col min="20" max="20" width="14.421875" style="0" customWidth="1"/>
    <col min="21" max="27" width="14.00390625" style="0" customWidth="1"/>
    <col min="28" max="29" width="0" style="0" hidden="1" customWidth="1"/>
    <col min="30" max="31" width="13.8515625" style="0" customWidth="1"/>
    <col min="32" max="33" width="14.421875" style="0" customWidth="1"/>
    <col min="34" max="34" width="13.8515625" style="0" customWidth="1"/>
    <col min="35" max="35" width="16.140625" style="0" customWidth="1"/>
    <col min="36" max="39" width="13.57421875" style="0" customWidth="1"/>
    <col min="40" max="41" width="15.421875" style="0" customWidth="1"/>
    <col min="42" max="45" width="13.8515625" style="0" customWidth="1"/>
    <col min="46" max="47" width="15.140625" style="0" customWidth="1"/>
    <col min="48" max="49" width="14.00390625" style="0" customWidth="1"/>
    <col min="50" max="50" width="15.28125" style="0" customWidth="1"/>
    <col min="51" max="51" width="15.57421875" style="0" customWidth="1"/>
    <col min="54" max="54" width="7.28125" style="0" customWidth="1"/>
    <col min="56" max="56" width="10.28125" style="0" customWidth="1"/>
    <col min="57" max="57" width="10.7109375" style="0" customWidth="1"/>
  </cols>
  <sheetData>
    <row r="1" spans="1:60" s="22" customFormat="1" ht="103.5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6" t="s">
        <v>13</v>
      </c>
      <c r="O1" s="10" t="s">
        <v>14</v>
      </c>
      <c r="P1" s="8" t="s">
        <v>15</v>
      </c>
      <c r="Q1" s="11" t="s">
        <v>16</v>
      </c>
      <c r="R1" s="12" t="s">
        <v>17</v>
      </c>
      <c r="S1" s="13" t="s">
        <v>18</v>
      </c>
      <c r="T1" s="2" t="s">
        <v>19</v>
      </c>
      <c r="U1" s="14" t="s">
        <v>20</v>
      </c>
      <c r="V1" s="15" t="s">
        <v>21</v>
      </c>
      <c r="W1" s="15" t="s">
        <v>22</v>
      </c>
      <c r="X1" s="16" t="s">
        <v>23</v>
      </c>
      <c r="Y1" s="14" t="s">
        <v>24</v>
      </c>
      <c r="Z1" s="15" t="s">
        <v>25</v>
      </c>
      <c r="AA1" s="15" t="s">
        <v>26</v>
      </c>
      <c r="AB1" s="17" t="s">
        <v>27</v>
      </c>
      <c r="AC1" s="18" t="s">
        <v>28</v>
      </c>
      <c r="AD1" s="12" t="s">
        <v>29</v>
      </c>
      <c r="AE1" s="13" t="s">
        <v>30</v>
      </c>
      <c r="AF1" s="2" t="s">
        <v>31</v>
      </c>
      <c r="AG1" s="14" t="s">
        <v>32</v>
      </c>
      <c r="AH1" s="15" t="s">
        <v>33</v>
      </c>
      <c r="AI1" s="15" t="s">
        <v>34</v>
      </c>
      <c r="AJ1" s="2" t="s">
        <v>35</v>
      </c>
      <c r="AK1" s="14" t="s">
        <v>36</v>
      </c>
      <c r="AL1" s="15" t="s">
        <v>37</v>
      </c>
      <c r="AM1" s="15" t="s">
        <v>38</v>
      </c>
      <c r="AN1" s="17" t="s">
        <v>39</v>
      </c>
      <c r="AO1" s="18" t="s">
        <v>40</v>
      </c>
      <c r="AP1" s="19" t="s">
        <v>41</v>
      </c>
      <c r="AQ1" s="5" t="s">
        <v>42</v>
      </c>
      <c r="AR1" s="2" t="s">
        <v>43</v>
      </c>
      <c r="AS1" s="20" t="s">
        <v>44</v>
      </c>
      <c r="AT1" s="15" t="s">
        <v>45</v>
      </c>
      <c r="AU1" s="17" t="s">
        <v>46</v>
      </c>
      <c r="AV1" s="2" t="s">
        <v>47</v>
      </c>
      <c r="AW1" s="20" t="s">
        <v>48</v>
      </c>
      <c r="AX1" s="15" t="s">
        <v>49</v>
      </c>
      <c r="AY1" s="21" t="s">
        <v>50</v>
      </c>
      <c r="BC1" s="23"/>
      <c r="BD1" s="24"/>
      <c r="BG1" s="23"/>
      <c r="BH1" s="24"/>
    </row>
    <row r="2" spans="1:54" s="26" customFormat="1" ht="16.5" thickTop="1">
      <c r="A2" s="25"/>
      <c r="D2" s="27"/>
      <c r="E2" s="28"/>
      <c r="F2" s="29"/>
      <c r="G2" s="28"/>
      <c r="H2" s="30"/>
      <c r="I2" s="30"/>
      <c r="K2" s="31"/>
      <c r="L2" s="32"/>
      <c r="M2" s="33"/>
      <c r="O2" s="34"/>
      <c r="P2" s="32"/>
      <c r="Q2" s="35"/>
      <c r="R2" s="36"/>
      <c r="S2" s="37"/>
      <c r="U2" s="32"/>
      <c r="V2" s="32"/>
      <c r="W2" s="32"/>
      <c r="X2" s="38"/>
      <c r="Y2" s="32"/>
      <c r="Z2" s="32"/>
      <c r="AA2" s="32"/>
      <c r="AB2" s="32"/>
      <c r="AC2" s="32"/>
      <c r="AD2" s="36"/>
      <c r="AE2" s="37"/>
      <c r="AG2" s="34"/>
      <c r="AH2" s="32"/>
      <c r="AI2" s="33"/>
      <c r="AK2" s="34"/>
      <c r="AL2" s="32"/>
      <c r="AM2" s="33"/>
      <c r="AN2" s="33"/>
      <c r="AO2" s="39"/>
      <c r="AP2" s="40"/>
      <c r="AQ2" s="41"/>
      <c r="AS2" s="42"/>
      <c r="AT2" s="32"/>
      <c r="AU2" s="33"/>
      <c r="AW2" s="42"/>
      <c r="AX2" s="32"/>
      <c r="AY2" s="43"/>
      <c r="AZ2" s="44"/>
      <c r="BA2" s="44"/>
      <c r="BB2" s="44"/>
    </row>
    <row r="3" spans="1:54" s="47" customFormat="1" ht="15.75">
      <c r="A3" s="45">
        <v>48</v>
      </c>
      <c r="B3" s="46" t="s">
        <v>51</v>
      </c>
      <c r="C3" s="47" t="s">
        <v>52</v>
      </c>
      <c r="D3" s="48">
        <v>2025</v>
      </c>
      <c r="E3" s="49">
        <v>61661880</v>
      </c>
      <c r="F3" s="50"/>
      <c r="G3" s="49">
        <v>1415.6</v>
      </c>
      <c r="H3" s="51">
        <v>0</v>
      </c>
      <c r="I3" s="52">
        <v>0</v>
      </c>
      <c r="J3" s="53">
        <v>1299</v>
      </c>
      <c r="K3" s="54">
        <f>J3*$H3</f>
        <v>0</v>
      </c>
      <c r="L3" s="55">
        <f>J3/$G3</f>
        <v>0.9176320994631252</v>
      </c>
      <c r="M3" s="56" t="e">
        <f>K3/#REF!</f>
        <v>#REF!</v>
      </c>
      <c r="N3" s="53">
        <v>20</v>
      </c>
      <c r="O3" s="57">
        <f>N3*$I3</f>
        <v>0</v>
      </c>
      <c r="P3" s="55">
        <f>N3/$G3</f>
        <v>0.014128284826222097</v>
      </c>
      <c r="Q3" s="58"/>
      <c r="R3" s="59">
        <v>0</v>
      </c>
      <c r="S3" s="52">
        <v>0</v>
      </c>
      <c r="T3" s="53">
        <v>3078</v>
      </c>
      <c r="U3" s="57">
        <f>T3*R3</f>
        <v>0</v>
      </c>
      <c r="V3" s="55">
        <f>T3/$G3</f>
        <v>2.174343034755581</v>
      </c>
      <c r="W3" s="55"/>
      <c r="X3" s="60">
        <v>21</v>
      </c>
      <c r="Y3" s="55"/>
      <c r="Z3" s="55"/>
      <c r="AA3" s="55"/>
      <c r="AB3" s="55"/>
      <c r="AC3" s="55"/>
      <c r="AD3" s="59">
        <v>0</v>
      </c>
      <c r="AE3" s="52">
        <v>0</v>
      </c>
      <c r="AF3" s="53">
        <v>9377</v>
      </c>
      <c r="AG3" s="57">
        <f>AF3*AD3</f>
        <v>0</v>
      </c>
      <c r="AH3" s="55">
        <f>AF3/$G3</f>
        <v>6.62404634077423</v>
      </c>
      <c r="AI3" s="56"/>
      <c r="AJ3" s="53">
        <v>408</v>
      </c>
      <c r="AK3" s="57">
        <f>AJ3*$I3</f>
        <v>0</v>
      </c>
      <c r="AL3" s="55">
        <f>AJ3/$G3</f>
        <v>0.2882170104549308</v>
      </c>
      <c r="AM3" s="56"/>
      <c r="AN3" s="56" t="e">
        <f>AG3/AK3</f>
        <v>#DIV/0!</v>
      </c>
      <c r="AO3" s="61" t="e">
        <f>(AG3-K3)/K3</f>
        <v>#DIV/0!</v>
      </c>
      <c r="AP3" s="62"/>
      <c r="AQ3" s="63"/>
      <c r="AR3" s="47">
        <v>10489</v>
      </c>
      <c r="AS3" s="64"/>
      <c r="AT3" s="65"/>
      <c r="AU3" s="66"/>
      <c r="AV3" s="47">
        <v>721</v>
      </c>
      <c r="AW3" s="64">
        <f>AV3*$AQ3</f>
        <v>0</v>
      </c>
      <c r="AX3" s="65">
        <f>AV3/$G3</f>
        <v>0.5093246679853066</v>
      </c>
      <c r="AY3" s="67"/>
      <c r="AZ3"/>
      <c r="BA3"/>
      <c r="BB3"/>
    </row>
    <row r="4" spans="1:54" s="47" customFormat="1" ht="15.75">
      <c r="A4" s="68"/>
      <c r="D4" s="48"/>
      <c r="E4" s="49"/>
      <c r="F4" s="50"/>
      <c r="G4" s="49"/>
      <c r="H4" s="69"/>
      <c r="I4" s="70"/>
      <c r="J4" s="53"/>
      <c r="K4" s="54"/>
      <c r="L4" s="55"/>
      <c r="M4" s="56"/>
      <c r="N4" s="53"/>
      <c r="O4" s="57"/>
      <c r="P4" s="55"/>
      <c r="Q4" s="58"/>
      <c r="R4" s="71"/>
      <c r="S4" s="72"/>
      <c r="T4" s="53"/>
      <c r="U4" s="55"/>
      <c r="V4" s="55"/>
      <c r="W4" s="55"/>
      <c r="X4" s="60"/>
      <c r="Y4" s="55"/>
      <c r="Z4" s="55"/>
      <c r="AA4" s="55"/>
      <c r="AB4" s="55"/>
      <c r="AC4" s="55"/>
      <c r="AD4" s="71"/>
      <c r="AE4" s="72"/>
      <c r="AF4" s="53"/>
      <c r="AG4" s="57"/>
      <c r="AH4" s="55"/>
      <c r="AI4" s="56"/>
      <c r="AJ4" s="53"/>
      <c r="AK4" s="57"/>
      <c r="AL4" s="55"/>
      <c r="AM4" s="56"/>
      <c r="AN4" s="56"/>
      <c r="AO4" s="61"/>
      <c r="AP4" s="73"/>
      <c r="AQ4" s="74"/>
      <c r="AS4" s="64"/>
      <c r="AT4" s="65"/>
      <c r="AU4" s="66"/>
      <c r="AW4" s="64"/>
      <c r="AX4" s="65"/>
      <c r="AY4" s="67"/>
      <c r="AZ4"/>
      <c r="BA4"/>
      <c r="BB4"/>
    </row>
    <row r="5" spans="1:51" s="76" customFormat="1" ht="15.75">
      <c r="A5" s="75"/>
      <c r="B5" s="76" t="s">
        <v>53</v>
      </c>
      <c r="D5" s="77"/>
      <c r="F5" s="78">
        <f>G5/640</f>
        <v>2.211875</v>
      </c>
      <c r="G5" s="76">
        <f>SUM(G2:G3)</f>
        <v>1415.6</v>
      </c>
      <c r="H5" s="79">
        <v>1</v>
      </c>
      <c r="I5" s="80">
        <v>1</v>
      </c>
      <c r="J5" s="81">
        <f>SUM(J2:J4)</f>
        <v>1299</v>
      </c>
      <c r="K5" s="82">
        <f>SUM(K2:K3)</f>
        <v>0</v>
      </c>
      <c r="L5" s="83">
        <f>J5/$G5</f>
        <v>0.9176320994631252</v>
      </c>
      <c r="M5" s="84">
        <f>K5/$G7</f>
        <v>0</v>
      </c>
      <c r="N5" s="81">
        <f>SUM(N2:N4)</f>
        <v>20</v>
      </c>
      <c r="O5" s="82">
        <f>SUM(O2:O3)</f>
        <v>0</v>
      </c>
      <c r="P5" s="83">
        <f>N5/$G5</f>
        <v>0.014128284826222097</v>
      </c>
      <c r="Q5" s="85">
        <f>O5/G7</f>
        <v>0</v>
      </c>
      <c r="R5" s="86"/>
      <c r="S5" s="87"/>
      <c r="T5" s="88">
        <f>SUM(T3:T4)</f>
        <v>3078</v>
      </c>
      <c r="U5" s="88">
        <f>SUM(U3:U4)</f>
        <v>0</v>
      </c>
      <c r="V5" s="88">
        <f>SUM(V3:V4)</f>
        <v>2.174343034755581</v>
      </c>
      <c r="W5" s="84">
        <f>U5/$G7</f>
        <v>0</v>
      </c>
      <c r="X5" s="88">
        <f>SUM(X3:X4)</f>
        <v>21</v>
      </c>
      <c r="Y5" s="83"/>
      <c r="Z5" s="83">
        <f>X5/G5</f>
        <v>0.014834699067533203</v>
      </c>
      <c r="AA5" s="84">
        <f>Y5/G7</f>
        <v>0</v>
      </c>
      <c r="AB5" s="83"/>
      <c r="AC5" s="83"/>
      <c r="AD5" s="86"/>
      <c r="AE5" s="87"/>
      <c r="AF5" s="81">
        <f>SUM(AF2:AF4)</f>
        <v>9377</v>
      </c>
      <c r="AG5" s="82">
        <f>SUM(AG3:AG4)</f>
        <v>0</v>
      </c>
      <c r="AH5" s="83">
        <f>AF5/$G5</f>
        <v>6.62404634077423</v>
      </c>
      <c r="AI5" s="84">
        <f>AG5/$G7</f>
        <v>0</v>
      </c>
      <c r="AJ5" s="81">
        <f>SUM(AJ2:AJ4)</f>
        <v>408</v>
      </c>
      <c r="AK5" s="82">
        <f>SUM(AK2:AK3)</f>
        <v>0</v>
      </c>
      <c r="AL5" s="83">
        <f>AJ5/$G5</f>
        <v>0.2882170104549308</v>
      </c>
      <c r="AM5" s="84">
        <f>AK5/$G7</f>
        <v>0</v>
      </c>
      <c r="AN5" s="84" t="e">
        <f>AG5/AK5</f>
        <v>#DIV/0!</v>
      </c>
      <c r="AO5" s="89" t="e">
        <f>(AG5-K5)/K5</f>
        <v>#DIV/0!</v>
      </c>
      <c r="AP5" s="90"/>
      <c r="AQ5" s="91"/>
      <c r="AR5" s="76">
        <f>SUM(AR2:AR4)</f>
        <v>10489</v>
      </c>
      <c r="AS5" s="82">
        <f>SUM(AS2:AS3)</f>
        <v>0</v>
      </c>
      <c r="AT5" s="78">
        <f>AR5/$G5</f>
        <v>7.409578977112179</v>
      </c>
      <c r="AU5" s="92">
        <f>AS5/$G7</f>
        <v>0</v>
      </c>
      <c r="AV5" s="76">
        <f>SUM(AV2:AV4)</f>
        <v>721</v>
      </c>
      <c r="AW5" s="82">
        <f>SUM(AW2:AW3)</f>
        <v>0</v>
      </c>
      <c r="AX5" s="78">
        <f>AV5/$G5</f>
        <v>0.5093246679853066</v>
      </c>
      <c r="AY5" s="93">
        <f>AW5/$G7</f>
        <v>0</v>
      </c>
    </row>
    <row r="6" spans="1:54" s="47" customFormat="1" ht="15.75">
      <c r="A6" s="68"/>
      <c r="D6" s="48"/>
      <c r="E6" s="49"/>
      <c r="F6" s="50"/>
      <c r="G6" s="49"/>
      <c r="H6" s="69"/>
      <c r="I6" s="70"/>
      <c r="J6" s="53"/>
      <c r="K6" s="54"/>
      <c r="L6" s="55"/>
      <c r="M6" s="56"/>
      <c r="N6" s="53"/>
      <c r="O6" s="57"/>
      <c r="P6" s="55"/>
      <c r="Q6" s="58"/>
      <c r="R6" s="71"/>
      <c r="S6" s="72"/>
      <c r="T6" s="53"/>
      <c r="U6" s="55"/>
      <c r="V6" s="55"/>
      <c r="W6" s="55"/>
      <c r="X6" s="60"/>
      <c r="Y6" s="55"/>
      <c r="Z6" s="55"/>
      <c r="AA6" s="55"/>
      <c r="AB6" s="55"/>
      <c r="AC6" s="55"/>
      <c r="AD6" s="71"/>
      <c r="AE6" s="72"/>
      <c r="AF6" s="53"/>
      <c r="AG6" s="57"/>
      <c r="AH6" s="55"/>
      <c r="AI6" s="56"/>
      <c r="AJ6" s="53"/>
      <c r="AK6" s="57"/>
      <c r="AL6" s="55"/>
      <c r="AM6" s="56"/>
      <c r="AN6" s="56"/>
      <c r="AO6" s="61"/>
      <c r="AP6" s="73"/>
      <c r="AQ6" s="74"/>
      <c r="AS6" s="64"/>
      <c r="AT6" s="65"/>
      <c r="AU6" s="56"/>
      <c r="AW6" s="64"/>
      <c r="AX6" s="65"/>
      <c r="AY6" s="67"/>
      <c r="AZ6"/>
      <c r="BA6"/>
      <c r="BB6"/>
    </row>
    <row r="7" spans="1:51" s="46" customFormat="1" ht="15.75">
      <c r="A7" s="68"/>
      <c r="B7" s="46" t="s">
        <v>54</v>
      </c>
      <c r="D7" s="94"/>
      <c r="E7" s="95"/>
      <c r="F7" s="96">
        <v>2</v>
      </c>
      <c r="G7" s="95">
        <v>1248</v>
      </c>
      <c r="H7" s="97"/>
      <c r="I7" s="98"/>
      <c r="K7" s="99">
        <v>1573</v>
      </c>
      <c r="L7" s="100">
        <v>1.3</v>
      </c>
      <c r="M7" s="100"/>
      <c r="N7" s="99">
        <v>25</v>
      </c>
      <c r="O7" s="60">
        <f>N7*$I7</f>
        <v>0</v>
      </c>
      <c r="P7" s="100">
        <v>0</v>
      </c>
      <c r="Q7" s="101"/>
      <c r="R7" s="102"/>
      <c r="S7" s="103"/>
      <c r="U7" s="100"/>
      <c r="V7" s="100"/>
      <c r="W7" s="100"/>
      <c r="X7" s="104"/>
      <c r="Y7" s="100"/>
      <c r="Z7" s="100"/>
      <c r="AA7" s="100"/>
      <c r="AB7" s="100"/>
      <c r="AC7" s="100"/>
      <c r="AD7" s="102"/>
      <c r="AE7" s="103"/>
      <c r="AG7" s="99">
        <v>18209</v>
      </c>
      <c r="AI7" s="100">
        <v>14.6</v>
      </c>
      <c r="AJ7" s="99">
        <v>25</v>
      </c>
      <c r="AK7" s="104"/>
      <c r="AM7" s="100">
        <v>0</v>
      </c>
      <c r="AN7" s="100">
        <v>728.4</v>
      </c>
      <c r="AO7" s="105">
        <v>10.576</v>
      </c>
      <c r="AP7" s="106"/>
      <c r="AQ7" s="97"/>
      <c r="AT7" s="107"/>
      <c r="AU7" s="107"/>
      <c r="AX7" s="107"/>
      <c r="AY7" s="108"/>
    </row>
    <row r="8" spans="1:54" s="47" customFormat="1" ht="16.5" thickBot="1">
      <c r="A8" s="68"/>
      <c r="D8" s="48"/>
      <c r="E8" s="49"/>
      <c r="F8" s="50"/>
      <c r="G8" s="49"/>
      <c r="H8" s="69"/>
      <c r="I8" s="70"/>
      <c r="J8" s="53"/>
      <c r="K8" s="54"/>
      <c r="L8" s="55"/>
      <c r="M8" s="56"/>
      <c r="N8" s="53"/>
      <c r="O8" s="57"/>
      <c r="P8" s="55"/>
      <c r="Q8" s="58"/>
      <c r="R8" s="71"/>
      <c r="S8" s="72"/>
      <c r="T8" s="53"/>
      <c r="U8" s="55"/>
      <c r="V8" s="55"/>
      <c r="W8" s="55"/>
      <c r="X8" s="60"/>
      <c r="Y8" s="55"/>
      <c r="Z8" s="55"/>
      <c r="AA8" s="55"/>
      <c r="AB8" s="55"/>
      <c r="AC8" s="55"/>
      <c r="AD8" s="71"/>
      <c r="AE8" s="72"/>
      <c r="AF8" s="53"/>
      <c r="AG8" s="57"/>
      <c r="AH8" s="55"/>
      <c r="AI8" s="56"/>
      <c r="AJ8" s="53"/>
      <c r="AK8" s="57"/>
      <c r="AL8" s="55"/>
      <c r="AM8" s="56"/>
      <c r="AN8" s="56"/>
      <c r="AO8" s="61"/>
      <c r="AP8" s="73"/>
      <c r="AQ8" s="74"/>
      <c r="AS8" s="64"/>
      <c r="AT8" s="65"/>
      <c r="AU8" s="66"/>
      <c r="AW8" s="64"/>
      <c r="AX8" s="65"/>
      <c r="AY8" s="67"/>
      <c r="AZ8"/>
      <c r="BA8"/>
      <c r="BB8"/>
    </row>
    <row r="9" spans="1:54" s="26" customFormat="1" ht="16.5" thickTop="1">
      <c r="A9" s="25"/>
      <c r="D9" s="27"/>
      <c r="E9" s="28"/>
      <c r="F9" s="29"/>
      <c r="G9" s="28"/>
      <c r="H9" s="30"/>
      <c r="I9" s="30"/>
      <c r="K9" s="31"/>
      <c r="L9" s="32"/>
      <c r="M9" s="33"/>
      <c r="O9" s="34"/>
      <c r="P9" s="32"/>
      <c r="Q9" s="35"/>
      <c r="R9" s="36"/>
      <c r="S9" s="37"/>
      <c r="U9" s="32"/>
      <c r="V9" s="32"/>
      <c r="W9" s="32"/>
      <c r="X9" s="38"/>
      <c r="Y9" s="32"/>
      <c r="Z9" s="32"/>
      <c r="AA9" s="32"/>
      <c r="AB9" s="32"/>
      <c r="AC9" s="32"/>
      <c r="AD9" s="36"/>
      <c r="AE9" s="37"/>
      <c r="AG9" s="34"/>
      <c r="AH9" s="32"/>
      <c r="AI9" s="33"/>
      <c r="AK9" s="34"/>
      <c r="AL9" s="32"/>
      <c r="AM9" s="33"/>
      <c r="AN9" s="33"/>
      <c r="AO9" s="39"/>
      <c r="AP9" s="40"/>
      <c r="AQ9" s="41"/>
      <c r="AS9" s="42"/>
      <c r="AT9" s="32"/>
      <c r="AU9" s="33"/>
      <c r="AW9" s="42"/>
      <c r="AX9" s="32"/>
      <c r="AY9" s="43"/>
      <c r="AZ9" s="44"/>
      <c r="BA9" s="44"/>
      <c r="BB9" s="44"/>
    </row>
    <row r="10" spans="1:54" s="47" customFormat="1" ht="15.75">
      <c r="A10" s="68"/>
      <c r="D10" s="48"/>
      <c r="E10" s="49"/>
      <c r="F10" s="50"/>
      <c r="G10" s="49"/>
      <c r="H10" s="69"/>
      <c r="I10" s="70"/>
      <c r="J10" s="53"/>
      <c r="K10" s="54"/>
      <c r="L10" s="55"/>
      <c r="M10" s="56"/>
      <c r="N10" s="53"/>
      <c r="O10" s="57"/>
      <c r="P10" s="55"/>
      <c r="Q10" s="58"/>
      <c r="R10" s="71"/>
      <c r="S10" s="72"/>
      <c r="T10" s="53"/>
      <c r="U10" s="55"/>
      <c r="V10" s="55"/>
      <c r="W10" s="55"/>
      <c r="X10" s="60"/>
      <c r="Y10" s="55"/>
      <c r="Z10" s="55"/>
      <c r="AA10" s="55"/>
      <c r="AB10" s="55"/>
      <c r="AC10" s="55"/>
      <c r="AD10" s="71"/>
      <c r="AE10" s="72"/>
      <c r="AF10" s="53"/>
      <c r="AG10" s="57"/>
      <c r="AH10" s="55"/>
      <c r="AI10" s="56"/>
      <c r="AJ10" s="53"/>
      <c r="AK10" s="57"/>
      <c r="AL10" s="55"/>
      <c r="AM10" s="56"/>
      <c r="AN10" s="56"/>
      <c r="AO10" s="61"/>
      <c r="AP10" s="73"/>
      <c r="AQ10" s="74"/>
      <c r="AS10" s="64"/>
      <c r="AT10" s="65"/>
      <c r="AU10" s="66"/>
      <c r="AW10" s="64"/>
      <c r="AX10" s="65"/>
      <c r="AY10" s="67"/>
      <c r="AZ10"/>
      <c r="BA10"/>
      <c r="BB10"/>
    </row>
    <row r="11" spans="1:51" s="46" customFormat="1" ht="15.75">
      <c r="A11" s="45">
        <v>57</v>
      </c>
      <c r="B11" s="46" t="s">
        <v>55</v>
      </c>
      <c r="C11" s="47" t="s">
        <v>52</v>
      </c>
      <c r="D11" s="109">
        <v>1971</v>
      </c>
      <c r="E11" s="110">
        <v>43832240</v>
      </c>
      <c r="F11" s="96"/>
      <c r="G11" s="110">
        <v>1006.2</v>
      </c>
      <c r="H11" s="51">
        <v>0</v>
      </c>
      <c r="I11" s="52">
        <v>0</v>
      </c>
      <c r="J11" s="111">
        <v>1905</v>
      </c>
      <c r="K11" s="54">
        <f aca="true" t="shared" si="0" ref="K11:K19">J11*$H11</f>
        <v>0</v>
      </c>
      <c r="L11" s="55">
        <f aca="true" t="shared" si="1" ref="L11:L19">J11/$G11</f>
        <v>1.8932617769827071</v>
      </c>
      <c r="M11" s="56" t="e">
        <f>K11/#REF!</f>
        <v>#REF!</v>
      </c>
      <c r="N11" s="112">
        <v>0</v>
      </c>
      <c r="O11" s="57">
        <f aca="true" t="shared" si="2" ref="O11:O19">N11*$I11</f>
        <v>0</v>
      </c>
      <c r="P11" s="55"/>
      <c r="Q11" s="58"/>
      <c r="R11" s="59">
        <v>0</v>
      </c>
      <c r="S11" s="52">
        <v>0</v>
      </c>
      <c r="T11" s="112">
        <v>2442</v>
      </c>
      <c r="U11" s="57">
        <f aca="true" t="shared" si="3" ref="U11:U19">T11*R11</f>
        <v>0</v>
      </c>
      <c r="V11" s="55">
        <f aca="true" t="shared" si="4" ref="V11:V19">T11/$G11</f>
        <v>2.426952892069171</v>
      </c>
      <c r="W11" s="55"/>
      <c r="X11" s="60">
        <v>0</v>
      </c>
      <c r="Y11" s="57">
        <f aca="true" t="shared" si="5" ref="Y11:Y19">X11*S11</f>
        <v>0</v>
      </c>
      <c r="Z11" s="113">
        <f aca="true" t="shared" si="6" ref="Z11:Z19">X11/$G11</f>
        <v>0</v>
      </c>
      <c r="AA11" s="55"/>
      <c r="AB11" s="55"/>
      <c r="AC11" s="55"/>
      <c r="AD11" s="59">
        <v>0</v>
      </c>
      <c r="AE11" s="52">
        <v>0</v>
      </c>
      <c r="AF11" s="112">
        <v>2681</v>
      </c>
      <c r="AG11" s="57">
        <f aca="true" t="shared" si="7" ref="AG11:AG19">AF11*AD11</f>
        <v>0</v>
      </c>
      <c r="AH11" s="55">
        <f aca="true" t="shared" si="8" ref="AH11:AH19">AF11/$G11</f>
        <v>2.6644802226197575</v>
      </c>
      <c r="AI11" s="56"/>
      <c r="AJ11" s="53">
        <v>0</v>
      </c>
      <c r="AK11" s="57">
        <f aca="true" t="shared" si="9" ref="AK11:AK19">AJ11*$I11</f>
        <v>0</v>
      </c>
      <c r="AL11" s="55">
        <f aca="true" t="shared" si="10" ref="AL11:AL19">AJ11/$G11</f>
        <v>0</v>
      </c>
      <c r="AM11" s="56"/>
      <c r="AN11" s="56" t="e">
        <f aca="true" t="shared" si="11" ref="AN11:AN19">AG11/AK11</f>
        <v>#DIV/0!</v>
      </c>
      <c r="AO11" s="61" t="e">
        <f aca="true" t="shared" si="12" ref="AO11:AO19">(AG11-K11)/K11</f>
        <v>#DIV/0!</v>
      </c>
      <c r="AP11" s="114"/>
      <c r="AQ11" s="115"/>
      <c r="AR11">
        <v>2936</v>
      </c>
      <c r="AS11" s="64"/>
      <c r="AT11" s="107"/>
      <c r="AU11" s="116"/>
      <c r="AV11" s="46">
        <v>0</v>
      </c>
      <c r="AW11" s="64">
        <f aca="true" t="shared" si="13" ref="AW11:AW19">AV11*$AQ11</f>
        <v>0</v>
      </c>
      <c r="AX11" s="65">
        <f aca="true" t="shared" si="14" ref="AX11:AX19">AV11/$G11</f>
        <v>0</v>
      </c>
      <c r="AY11" s="67"/>
    </row>
    <row r="12" spans="1:54" s="47" customFormat="1" ht="15.75">
      <c r="A12" s="68"/>
      <c r="C12" s="47" t="s">
        <v>52</v>
      </c>
      <c r="D12" s="48">
        <v>1970</v>
      </c>
      <c r="E12" s="49">
        <v>41804610</v>
      </c>
      <c r="F12" s="50"/>
      <c r="G12" s="49">
        <v>959.7</v>
      </c>
      <c r="H12" s="51">
        <v>0</v>
      </c>
      <c r="I12" s="52">
        <v>0</v>
      </c>
      <c r="J12" s="53">
        <v>270</v>
      </c>
      <c r="K12" s="54">
        <f t="shared" si="0"/>
        <v>0</v>
      </c>
      <c r="L12" s="55">
        <f t="shared" si="1"/>
        <v>0.28133791809940606</v>
      </c>
      <c r="M12" s="56" t="e">
        <f>K12/#REF!</f>
        <v>#REF!</v>
      </c>
      <c r="N12" s="53">
        <v>26</v>
      </c>
      <c r="O12" s="57">
        <f t="shared" si="2"/>
        <v>0</v>
      </c>
      <c r="P12" s="55"/>
      <c r="Q12" s="58"/>
      <c r="R12" s="59">
        <v>0</v>
      </c>
      <c r="S12" s="52">
        <v>0</v>
      </c>
      <c r="T12" s="53">
        <v>496</v>
      </c>
      <c r="U12" s="57">
        <f t="shared" si="3"/>
        <v>0</v>
      </c>
      <c r="V12" s="55">
        <f t="shared" si="4"/>
        <v>0.5168281754715015</v>
      </c>
      <c r="W12" s="55"/>
      <c r="X12" s="60">
        <v>26</v>
      </c>
      <c r="Y12" s="57">
        <f t="shared" si="5"/>
        <v>0</v>
      </c>
      <c r="Z12" s="113">
        <f t="shared" si="6"/>
        <v>0.027091799520683545</v>
      </c>
      <c r="AA12" s="55"/>
      <c r="AB12" s="55"/>
      <c r="AC12" s="55"/>
      <c r="AD12" s="59">
        <v>0</v>
      </c>
      <c r="AE12" s="52">
        <v>0</v>
      </c>
      <c r="AF12" s="53">
        <v>497</v>
      </c>
      <c r="AG12" s="57">
        <f t="shared" si="7"/>
        <v>0</v>
      </c>
      <c r="AH12" s="55">
        <f t="shared" si="8"/>
        <v>0.5178701677607586</v>
      </c>
      <c r="AI12" s="56"/>
      <c r="AJ12" s="53">
        <v>26</v>
      </c>
      <c r="AK12" s="57">
        <f t="shared" si="9"/>
        <v>0</v>
      </c>
      <c r="AL12" s="55">
        <f t="shared" si="10"/>
        <v>0.027091799520683545</v>
      </c>
      <c r="AM12" s="56"/>
      <c r="AN12" s="56" t="e">
        <f t="shared" si="11"/>
        <v>#DIV/0!</v>
      </c>
      <c r="AO12" s="61" t="e">
        <f t="shared" si="12"/>
        <v>#DIV/0!</v>
      </c>
      <c r="AP12" s="62"/>
      <c r="AQ12" s="63"/>
      <c r="AR12" s="47">
        <v>497</v>
      </c>
      <c r="AS12" s="64"/>
      <c r="AT12" s="65"/>
      <c r="AU12" s="66"/>
      <c r="AV12" s="47">
        <v>26</v>
      </c>
      <c r="AW12" s="64">
        <f t="shared" si="13"/>
        <v>0</v>
      </c>
      <c r="AX12" s="65">
        <f t="shared" si="14"/>
        <v>0.027091799520683545</v>
      </c>
      <c r="AY12" s="67"/>
      <c r="AZ12"/>
      <c r="BA12"/>
      <c r="BB12"/>
    </row>
    <row r="13" spans="1:54" s="47" customFormat="1" ht="15.75">
      <c r="A13" s="68"/>
      <c r="C13" s="47" t="s">
        <v>52</v>
      </c>
      <c r="D13" s="48">
        <v>1976</v>
      </c>
      <c r="E13" s="49">
        <v>23680140</v>
      </c>
      <c r="F13" s="50"/>
      <c r="G13" s="49">
        <v>543.6</v>
      </c>
      <c r="H13" s="117">
        <v>1</v>
      </c>
      <c r="I13" s="118">
        <v>1</v>
      </c>
      <c r="J13" s="53">
        <v>2049</v>
      </c>
      <c r="K13" s="54">
        <f t="shared" si="0"/>
        <v>2049</v>
      </c>
      <c r="L13" s="55">
        <f t="shared" si="1"/>
        <v>3.7693156732891833</v>
      </c>
      <c r="M13" s="56" t="e">
        <f>K13/#REF!</f>
        <v>#REF!</v>
      </c>
      <c r="N13" s="53">
        <v>348</v>
      </c>
      <c r="O13" s="57">
        <f t="shared" si="2"/>
        <v>348</v>
      </c>
      <c r="P13" s="55"/>
      <c r="Q13" s="58"/>
      <c r="R13" s="119">
        <v>1</v>
      </c>
      <c r="S13" s="120">
        <v>1</v>
      </c>
      <c r="T13" s="53">
        <v>2314</v>
      </c>
      <c r="U13" s="57">
        <f t="shared" si="3"/>
        <v>2314</v>
      </c>
      <c r="V13" s="55">
        <f t="shared" si="4"/>
        <v>4.256806475349522</v>
      </c>
      <c r="W13" s="55"/>
      <c r="X13" s="60">
        <v>348</v>
      </c>
      <c r="Y13" s="57">
        <f t="shared" si="5"/>
        <v>348</v>
      </c>
      <c r="Z13" s="113">
        <f t="shared" si="6"/>
        <v>0.640176600441501</v>
      </c>
      <c r="AA13" s="55"/>
      <c r="AB13" s="55"/>
      <c r="AC13" s="55"/>
      <c r="AD13" s="119">
        <v>1</v>
      </c>
      <c r="AE13" s="120">
        <v>1</v>
      </c>
      <c r="AF13" s="53">
        <v>2517</v>
      </c>
      <c r="AG13" s="57">
        <f t="shared" si="7"/>
        <v>2517</v>
      </c>
      <c r="AH13" s="55">
        <f t="shared" si="8"/>
        <v>4.630242825607064</v>
      </c>
      <c r="AI13" s="56"/>
      <c r="AJ13" s="53">
        <v>326</v>
      </c>
      <c r="AK13" s="57">
        <f t="shared" si="9"/>
        <v>326</v>
      </c>
      <c r="AL13" s="55">
        <f t="shared" si="10"/>
        <v>0.5997056659308315</v>
      </c>
      <c r="AM13" s="56"/>
      <c r="AN13" s="56">
        <f t="shared" si="11"/>
        <v>7.720858895705521</v>
      </c>
      <c r="AO13" s="61">
        <f t="shared" si="12"/>
        <v>0.22840409956076135</v>
      </c>
      <c r="AP13" s="121">
        <v>1</v>
      </c>
      <c r="AQ13" s="122">
        <v>1</v>
      </c>
      <c r="AR13" s="47">
        <v>2621</v>
      </c>
      <c r="AS13" s="64"/>
      <c r="AT13" s="65"/>
      <c r="AU13" s="66"/>
      <c r="AV13" s="47">
        <v>326</v>
      </c>
      <c r="AW13" s="64">
        <f t="shared" si="13"/>
        <v>326</v>
      </c>
      <c r="AX13" s="65">
        <f t="shared" si="14"/>
        <v>0.5997056659308315</v>
      </c>
      <c r="AY13" s="67"/>
      <c r="AZ13"/>
      <c r="BA13"/>
      <c r="BB13"/>
    </row>
    <row r="14" spans="1:54" s="47" customFormat="1" ht="15.75">
      <c r="A14" s="68"/>
      <c r="C14" s="47" t="s">
        <v>52</v>
      </c>
      <c r="D14" s="48">
        <v>1956</v>
      </c>
      <c r="E14" s="49">
        <v>43178770</v>
      </c>
      <c r="F14" s="50"/>
      <c r="G14" s="49">
        <v>991.2</v>
      </c>
      <c r="H14" s="51">
        <v>0</v>
      </c>
      <c r="I14" s="52">
        <v>0</v>
      </c>
      <c r="J14" s="53">
        <v>924</v>
      </c>
      <c r="K14" s="54">
        <f t="shared" si="0"/>
        <v>0</v>
      </c>
      <c r="L14" s="55">
        <f t="shared" si="1"/>
        <v>0.9322033898305084</v>
      </c>
      <c r="M14" s="56" t="e">
        <f>K14/#REF!</f>
        <v>#REF!</v>
      </c>
      <c r="N14" s="53">
        <v>2404</v>
      </c>
      <c r="O14" s="57">
        <f t="shared" si="2"/>
        <v>0</v>
      </c>
      <c r="P14" s="55"/>
      <c r="Q14" s="58"/>
      <c r="R14" s="59">
        <v>0</v>
      </c>
      <c r="S14" s="52">
        <v>0</v>
      </c>
      <c r="T14" s="123">
        <v>1124</v>
      </c>
      <c r="U14" s="57">
        <f t="shared" si="3"/>
        <v>0</v>
      </c>
      <c r="V14" s="55">
        <f t="shared" si="4"/>
        <v>1.1339790153349474</v>
      </c>
      <c r="W14" s="55"/>
      <c r="X14" s="60">
        <v>2417</v>
      </c>
      <c r="Y14" s="57">
        <f t="shared" si="5"/>
        <v>0</v>
      </c>
      <c r="Z14" s="113">
        <f t="shared" si="6"/>
        <v>2.438458434221146</v>
      </c>
      <c r="AA14" s="55"/>
      <c r="AB14" s="55"/>
      <c r="AC14" s="55"/>
      <c r="AD14" s="59">
        <v>0</v>
      </c>
      <c r="AE14" s="52">
        <v>0</v>
      </c>
      <c r="AF14" s="53">
        <v>1019</v>
      </c>
      <c r="AG14" s="57">
        <f t="shared" si="7"/>
        <v>0</v>
      </c>
      <c r="AH14" s="55">
        <f t="shared" si="8"/>
        <v>1.028046811945117</v>
      </c>
      <c r="AI14" s="56"/>
      <c r="AJ14" s="53">
        <v>2886</v>
      </c>
      <c r="AK14" s="57">
        <f t="shared" si="9"/>
        <v>0</v>
      </c>
      <c r="AL14" s="55">
        <f t="shared" si="10"/>
        <v>2.9116222760290555</v>
      </c>
      <c r="AM14" s="56"/>
      <c r="AN14" s="56" t="e">
        <f t="shared" si="11"/>
        <v>#DIV/0!</v>
      </c>
      <c r="AO14" s="61" t="e">
        <f t="shared" si="12"/>
        <v>#DIV/0!</v>
      </c>
      <c r="AP14" s="62"/>
      <c r="AQ14" s="63"/>
      <c r="AR14" s="47">
        <v>1020</v>
      </c>
      <c r="AS14" s="64"/>
      <c r="AT14" s="65"/>
      <c r="AU14" s="66"/>
      <c r="AV14" s="47">
        <v>2903</v>
      </c>
      <c r="AW14" s="64">
        <f t="shared" si="13"/>
        <v>0</v>
      </c>
      <c r="AX14" s="65">
        <f t="shared" si="14"/>
        <v>2.9287732041969328</v>
      </c>
      <c r="AY14" s="67"/>
      <c r="AZ14"/>
      <c r="BA14"/>
      <c r="BB14"/>
    </row>
    <row r="15" spans="1:54" s="47" customFormat="1" ht="15.75">
      <c r="A15" s="68"/>
      <c r="C15" s="47" t="s">
        <v>52</v>
      </c>
      <c r="D15" s="48">
        <v>1974</v>
      </c>
      <c r="E15" s="49">
        <v>37536660</v>
      </c>
      <c r="F15" s="50"/>
      <c r="G15" s="49">
        <v>861.7</v>
      </c>
      <c r="H15" s="117">
        <v>1</v>
      </c>
      <c r="I15" s="118">
        <v>1</v>
      </c>
      <c r="J15" s="53">
        <v>2426</v>
      </c>
      <c r="K15" s="54">
        <f t="shared" si="0"/>
        <v>2426</v>
      </c>
      <c r="L15" s="55">
        <f t="shared" si="1"/>
        <v>2.8153649762098176</v>
      </c>
      <c r="M15" s="56" t="e">
        <f>K15/#REF!</f>
        <v>#REF!</v>
      </c>
      <c r="N15" s="53">
        <v>3524</v>
      </c>
      <c r="O15" s="57">
        <f t="shared" si="2"/>
        <v>3524</v>
      </c>
      <c r="P15" s="55"/>
      <c r="Q15" s="58"/>
      <c r="R15" s="119">
        <v>1</v>
      </c>
      <c r="S15" s="120">
        <v>1</v>
      </c>
      <c r="T15" s="123">
        <v>2509</v>
      </c>
      <c r="U15" s="57">
        <f t="shared" si="3"/>
        <v>2509</v>
      </c>
      <c r="V15" s="55">
        <f t="shared" si="4"/>
        <v>2.9116862016943252</v>
      </c>
      <c r="W15" s="55"/>
      <c r="X15" s="60">
        <v>4144</v>
      </c>
      <c r="Y15" s="57">
        <f t="shared" si="5"/>
        <v>4144</v>
      </c>
      <c r="Z15" s="113">
        <f t="shared" si="6"/>
        <v>4.8090982940698614</v>
      </c>
      <c r="AA15" s="55"/>
      <c r="AB15" s="55"/>
      <c r="AC15" s="55"/>
      <c r="AD15" s="119">
        <v>1</v>
      </c>
      <c r="AE15" s="120">
        <v>1</v>
      </c>
      <c r="AF15" s="53">
        <v>3759</v>
      </c>
      <c r="AG15" s="57">
        <f t="shared" si="7"/>
        <v>3759</v>
      </c>
      <c r="AH15" s="55">
        <f t="shared" si="8"/>
        <v>4.362307067424857</v>
      </c>
      <c r="AI15" s="56"/>
      <c r="AJ15" s="53">
        <v>4577</v>
      </c>
      <c r="AK15" s="57">
        <f t="shared" si="9"/>
        <v>4577</v>
      </c>
      <c r="AL15" s="55">
        <f t="shared" si="10"/>
        <v>5.311593361958918</v>
      </c>
      <c r="AM15" s="56"/>
      <c r="AN15" s="56">
        <f t="shared" si="11"/>
        <v>0.821280314616561</v>
      </c>
      <c r="AO15" s="61">
        <f t="shared" si="12"/>
        <v>0.5494641384995878</v>
      </c>
      <c r="AP15" s="121">
        <v>1</v>
      </c>
      <c r="AQ15" s="122">
        <v>1</v>
      </c>
      <c r="AR15" s="47">
        <v>4116</v>
      </c>
      <c r="AS15" s="64"/>
      <c r="AT15" s="65"/>
      <c r="AU15" s="66"/>
      <c r="AV15" s="47">
        <v>5164</v>
      </c>
      <c r="AW15" s="64">
        <f t="shared" si="13"/>
        <v>5164</v>
      </c>
      <c r="AX15" s="65">
        <f t="shared" si="14"/>
        <v>5.992804920505976</v>
      </c>
      <c r="AY15" s="67"/>
      <c r="AZ15"/>
      <c r="BA15"/>
      <c r="BB15"/>
    </row>
    <row r="16" spans="1:54" s="47" customFormat="1" ht="15.75">
      <c r="A16" s="68"/>
      <c r="C16" s="47" t="s">
        <v>52</v>
      </c>
      <c r="D16" s="48">
        <v>1977</v>
      </c>
      <c r="E16" s="49">
        <v>28477280</v>
      </c>
      <c r="F16" s="50"/>
      <c r="G16" s="49">
        <v>653.7</v>
      </c>
      <c r="H16" s="117">
        <v>1</v>
      </c>
      <c r="I16" s="118">
        <v>1</v>
      </c>
      <c r="J16" s="53">
        <v>1176</v>
      </c>
      <c r="K16" s="54">
        <f t="shared" si="0"/>
        <v>1176</v>
      </c>
      <c r="L16" s="55">
        <f t="shared" si="1"/>
        <v>1.798990362551629</v>
      </c>
      <c r="M16" s="56" t="e">
        <f>K16/#REF!</f>
        <v>#REF!</v>
      </c>
      <c r="N16" s="53">
        <v>2089</v>
      </c>
      <c r="O16" s="57">
        <f t="shared" si="2"/>
        <v>2089</v>
      </c>
      <c r="P16" s="55"/>
      <c r="Q16" s="58"/>
      <c r="R16" s="119">
        <v>1</v>
      </c>
      <c r="S16" s="120">
        <v>1</v>
      </c>
      <c r="T16" s="123">
        <v>1419</v>
      </c>
      <c r="U16" s="57">
        <f t="shared" si="3"/>
        <v>1419</v>
      </c>
      <c r="V16" s="55">
        <f t="shared" si="4"/>
        <v>2.1707205139972463</v>
      </c>
      <c r="W16" s="55"/>
      <c r="X16" s="60">
        <v>2269</v>
      </c>
      <c r="Y16" s="57">
        <f t="shared" si="5"/>
        <v>2269</v>
      </c>
      <c r="Z16" s="113">
        <f t="shared" si="6"/>
        <v>3.47101116720208</v>
      </c>
      <c r="AA16" s="55"/>
      <c r="AB16" s="55"/>
      <c r="AC16" s="55"/>
      <c r="AD16" s="119">
        <v>1</v>
      </c>
      <c r="AE16" s="120">
        <v>1</v>
      </c>
      <c r="AF16" s="53">
        <v>1437</v>
      </c>
      <c r="AG16" s="57">
        <f t="shared" si="7"/>
        <v>1437</v>
      </c>
      <c r="AH16" s="55">
        <f t="shared" si="8"/>
        <v>2.198256080770996</v>
      </c>
      <c r="AI16" s="56"/>
      <c r="AJ16" s="53">
        <v>2340</v>
      </c>
      <c r="AK16" s="57">
        <f t="shared" si="9"/>
        <v>2340</v>
      </c>
      <c r="AL16" s="55">
        <f t="shared" si="10"/>
        <v>3.5796236805874253</v>
      </c>
      <c r="AM16" s="56"/>
      <c r="AN16" s="56">
        <f t="shared" si="11"/>
        <v>0.6141025641025641</v>
      </c>
      <c r="AO16" s="61">
        <f t="shared" si="12"/>
        <v>0.22193877551020408</v>
      </c>
      <c r="AP16" s="121">
        <v>1</v>
      </c>
      <c r="AQ16" s="122">
        <v>1</v>
      </c>
      <c r="AR16" s="47">
        <v>1508</v>
      </c>
      <c r="AS16" s="64"/>
      <c r="AT16" s="65"/>
      <c r="AU16" s="66"/>
      <c r="AV16" s="47">
        <v>2359</v>
      </c>
      <c r="AW16" s="64">
        <f t="shared" si="13"/>
        <v>2359</v>
      </c>
      <c r="AX16" s="65">
        <f t="shared" si="14"/>
        <v>3.6086890010708275</v>
      </c>
      <c r="AY16" s="67"/>
      <c r="AZ16"/>
      <c r="BA16"/>
      <c r="BB16"/>
    </row>
    <row r="17" spans="1:54" s="47" customFormat="1" ht="15.75">
      <c r="A17" s="68"/>
      <c r="C17" s="47" t="s">
        <v>52</v>
      </c>
      <c r="D17" s="48">
        <v>1978</v>
      </c>
      <c r="E17" s="49">
        <v>25411550</v>
      </c>
      <c r="F17" s="50"/>
      <c r="G17" s="49">
        <v>583.4</v>
      </c>
      <c r="H17" s="51">
        <v>0</v>
      </c>
      <c r="I17" s="52">
        <v>0</v>
      </c>
      <c r="J17" s="53">
        <v>172</v>
      </c>
      <c r="K17" s="54">
        <f t="shared" si="0"/>
        <v>0</v>
      </c>
      <c r="L17" s="55">
        <f t="shared" si="1"/>
        <v>0.29482344874871447</v>
      </c>
      <c r="M17" s="56" t="e">
        <f>K17/#REF!</f>
        <v>#REF!</v>
      </c>
      <c r="N17" s="53">
        <v>1120</v>
      </c>
      <c r="O17" s="57">
        <f t="shared" si="2"/>
        <v>0</v>
      </c>
      <c r="P17" s="55"/>
      <c r="Q17" s="58"/>
      <c r="R17" s="59">
        <v>0</v>
      </c>
      <c r="S17" s="52">
        <v>0</v>
      </c>
      <c r="T17" s="123">
        <v>177</v>
      </c>
      <c r="U17" s="57">
        <f t="shared" si="3"/>
        <v>0</v>
      </c>
      <c r="V17" s="55">
        <f t="shared" si="4"/>
        <v>0.30339389784024684</v>
      </c>
      <c r="W17" s="55"/>
      <c r="X17" s="60">
        <v>1120</v>
      </c>
      <c r="Y17" s="57">
        <f t="shared" si="5"/>
        <v>0</v>
      </c>
      <c r="Z17" s="113">
        <f t="shared" si="6"/>
        <v>1.9197805965032568</v>
      </c>
      <c r="AA17" s="55"/>
      <c r="AB17" s="55"/>
      <c r="AC17" s="55"/>
      <c r="AD17" s="59">
        <v>0</v>
      </c>
      <c r="AE17" s="52">
        <v>0</v>
      </c>
      <c r="AF17" s="53">
        <v>177</v>
      </c>
      <c r="AG17" s="57">
        <f t="shared" si="7"/>
        <v>0</v>
      </c>
      <c r="AH17" s="55">
        <f t="shared" si="8"/>
        <v>0.30339389784024684</v>
      </c>
      <c r="AI17" s="56"/>
      <c r="AJ17" s="53">
        <v>1166</v>
      </c>
      <c r="AK17" s="57">
        <f t="shared" si="9"/>
        <v>0</v>
      </c>
      <c r="AL17" s="55">
        <f t="shared" si="10"/>
        <v>1.998628728145355</v>
      </c>
      <c r="AM17" s="56"/>
      <c r="AN17" s="56" t="e">
        <f t="shared" si="11"/>
        <v>#DIV/0!</v>
      </c>
      <c r="AO17" s="61" t="e">
        <f t="shared" si="12"/>
        <v>#DIV/0!</v>
      </c>
      <c r="AP17" s="62"/>
      <c r="AQ17" s="63"/>
      <c r="AR17" s="47">
        <v>177</v>
      </c>
      <c r="AS17" s="64"/>
      <c r="AT17" s="65"/>
      <c r="AU17" s="66"/>
      <c r="AV17" s="47">
        <v>1202</v>
      </c>
      <c r="AW17" s="64">
        <f t="shared" si="13"/>
        <v>0</v>
      </c>
      <c r="AX17" s="65">
        <f t="shared" si="14"/>
        <v>2.0603359616043884</v>
      </c>
      <c r="AY17" s="67"/>
      <c r="AZ17"/>
      <c r="BA17"/>
      <c r="BB17"/>
    </row>
    <row r="18" spans="1:54" s="47" customFormat="1" ht="15.75">
      <c r="A18" s="68"/>
      <c r="C18" s="47" t="s">
        <v>52</v>
      </c>
      <c r="D18" s="48">
        <v>1975</v>
      </c>
      <c r="E18" s="49">
        <v>54710270</v>
      </c>
      <c r="F18" s="50"/>
      <c r="G18" s="49">
        <v>1256</v>
      </c>
      <c r="H18" s="117">
        <v>1</v>
      </c>
      <c r="I18" s="118">
        <v>1</v>
      </c>
      <c r="J18" s="53">
        <v>3553</v>
      </c>
      <c r="K18" s="54">
        <f t="shared" si="0"/>
        <v>3553</v>
      </c>
      <c r="L18" s="55">
        <f t="shared" si="1"/>
        <v>2.8288216560509554</v>
      </c>
      <c r="M18" s="56" t="e">
        <f>K18/#REF!</f>
        <v>#REF!</v>
      </c>
      <c r="N18" s="53">
        <v>1863</v>
      </c>
      <c r="O18" s="57">
        <f t="shared" si="2"/>
        <v>1863</v>
      </c>
      <c r="P18" s="55"/>
      <c r="Q18" s="58"/>
      <c r="R18" s="119">
        <v>1</v>
      </c>
      <c r="S18" s="120">
        <v>1</v>
      </c>
      <c r="T18" s="123">
        <v>4064</v>
      </c>
      <c r="U18" s="57">
        <f t="shared" si="3"/>
        <v>4064</v>
      </c>
      <c r="V18" s="55">
        <f t="shared" si="4"/>
        <v>3.2356687898089174</v>
      </c>
      <c r="W18" s="55"/>
      <c r="X18" s="60">
        <v>1996</v>
      </c>
      <c r="Y18" s="57">
        <f t="shared" si="5"/>
        <v>1996</v>
      </c>
      <c r="Z18" s="113">
        <f t="shared" si="6"/>
        <v>1.589171974522293</v>
      </c>
      <c r="AA18" s="55"/>
      <c r="AB18" s="55"/>
      <c r="AC18" s="55"/>
      <c r="AD18" s="119">
        <v>1</v>
      </c>
      <c r="AE18" s="120">
        <v>1</v>
      </c>
      <c r="AF18" s="53">
        <v>5300</v>
      </c>
      <c r="AG18" s="57">
        <f t="shared" si="7"/>
        <v>5300</v>
      </c>
      <c r="AH18" s="55">
        <f t="shared" si="8"/>
        <v>4.219745222929936</v>
      </c>
      <c r="AI18" s="56"/>
      <c r="AJ18" s="53">
        <v>2777</v>
      </c>
      <c r="AK18" s="57">
        <f t="shared" si="9"/>
        <v>2777</v>
      </c>
      <c r="AL18" s="55">
        <f t="shared" si="10"/>
        <v>2.2109872611464967</v>
      </c>
      <c r="AM18" s="56"/>
      <c r="AN18" s="56">
        <f t="shared" si="11"/>
        <v>1.908534389629096</v>
      </c>
      <c r="AO18" s="61">
        <f t="shared" si="12"/>
        <v>0.4916971573318323</v>
      </c>
      <c r="AP18" s="121">
        <v>1</v>
      </c>
      <c r="AQ18" s="122">
        <v>1</v>
      </c>
      <c r="AR18" s="47">
        <v>5530</v>
      </c>
      <c r="AS18" s="64"/>
      <c r="AT18" s="65"/>
      <c r="AU18" s="66"/>
      <c r="AV18" s="47">
        <v>2764</v>
      </c>
      <c r="AW18" s="64">
        <f t="shared" si="13"/>
        <v>2764</v>
      </c>
      <c r="AX18" s="65">
        <f t="shared" si="14"/>
        <v>2.200636942675159</v>
      </c>
      <c r="AY18" s="67"/>
      <c r="AZ18"/>
      <c r="BA18"/>
      <c r="BB18"/>
    </row>
    <row r="19" spans="1:54" s="47" customFormat="1" ht="15.75">
      <c r="A19" s="68"/>
      <c r="C19" s="47" t="s">
        <v>52</v>
      </c>
      <c r="D19" s="48">
        <v>1979</v>
      </c>
      <c r="E19" s="49">
        <v>31952830</v>
      </c>
      <c r="F19" s="50"/>
      <c r="G19" s="49">
        <v>733.5</v>
      </c>
      <c r="H19" s="117">
        <v>1</v>
      </c>
      <c r="I19" s="118">
        <v>1</v>
      </c>
      <c r="J19" s="53">
        <v>1749</v>
      </c>
      <c r="K19" s="54">
        <f t="shared" si="0"/>
        <v>1749</v>
      </c>
      <c r="L19" s="55">
        <f t="shared" si="1"/>
        <v>2.3844580777096116</v>
      </c>
      <c r="M19" s="56" t="e">
        <f>K19/#REF!</f>
        <v>#REF!</v>
      </c>
      <c r="N19" s="53">
        <v>2315</v>
      </c>
      <c r="O19" s="57">
        <f t="shared" si="2"/>
        <v>2315</v>
      </c>
      <c r="P19" s="55"/>
      <c r="Q19" s="58"/>
      <c r="R19" s="119">
        <v>1</v>
      </c>
      <c r="S19" s="120">
        <v>1</v>
      </c>
      <c r="T19" s="123">
        <v>1749</v>
      </c>
      <c r="U19" s="57">
        <f t="shared" si="3"/>
        <v>1749</v>
      </c>
      <c r="V19" s="55">
        <f t="shared" si="4"/>
        <v>2.3844580777096116</v>
      </c>
      <c r="W19" s="55"/>
      <c r="X19" s="60">
        <v>2320</v>
      </c>
      <c r="Y19" s="57">
        <f t="shared" si="5"/>
        <v>2320</v>
      </c>
      <c r="Z19" s="113">
        <f t="shared" si="6"/>
        <v>3.1629175187457395</v>
      </c>
      <c r="AA19" s="55"/>
      <c r="AB19" s="55"/>
      <c r="AC19" s="55"/>
      <c r="AD19" s="119">
        <v>1</v>
      </c>
      <c r="AE19" s="120">
        <v>1</v>
      </c>
      <c r="AF19" s="53">
        <v>1776</v>
      </c>
      <c r="AG19" s="57">
        <f t="shared" si="7"/>
        <v>1776</v>
      </c>
      <c r="AH19" s="55">
        <f t="shared" si="8"/>
        <v>2.4212678936605316</v>
      </c>
      <c r="AI19" s="56"/>
      <c r="AJ19" s="53">
        <v>2465</v>
      </c>
      <c r="AK19" s="57">
        <f t="shared" si="9"/>
        <v>2465</v>
      </c>
      <c r="AL19" s="55">
        <f t="shared" si="10"/>
        <v>3.3605998636673484</v>
      </c>
      <c r="AM19" s="56"/>
      <c r="AN19" s="56">
        <f t="shared" si="11"/>
        <v>0.7204868154158215</v>
      </c>
      <c r="AO19" s="61">
        <f t="shared" si="12"/>
        <v>0.015437392795883362</v>
      </c>
      <c r="AP19" s="121">
        <v>1</v>
      </c>
      <c r="AQ19" s="122">
        <v>1</v>
      </c>
      <c r="AR19" s="47">
        <v>1803</v>
      </c>
      <c r="AS19" s="64"/>
      <c r="AT19" s="65"/>
      <c r="AU19" s="66"/>
      <c r="AV19" s="47">
        <v>2494</v>
      </c>
      <c r="AW19" s="64">
        <f t="shared" si="13"/>
        <v>2494</v>
      </c>
      <c r="AX19" s="65">
        <f t="shared" si="14"/>
        <v>3.40013633265167</v>
      </c>
      <c r="AY19" s="67"/>
      <c r="AZ19"/>
      <c r="BA19"/>
      <c r="BB19"/>
    </row>
    <row r="20" spans="1:54" s="47" customFormat="1" ht="15.75">
      <c r="A20" s="68"/>
      <c r="D20" s="48"/>
      <c r="E20" s="49"/>
      <c r="F20" s="50"/>
      <c r="G20" s="49"/>
      <c r="H20" s="69"/>
      <c r="I20" s="70"/>
      <c r="J20" s="53"/>
      <c r="K20" s="54"/>
      <c r="L20" s="55"/>
      <c r="M20" s="56"/>
      <c r="N20" s="53"/>
      <c r="O20" s="57"/>
      <c r="P20" s="55"/>
      <c r="Q20" s="58"/>
      <c r="R20" s="71"/>
      <c r="S20" s="72"/>
      <c r="T20" s="53"/>
      <c r="U20" s="55"/>
      <c r="V20" s="55"/>
      <c r="W20" s="55"/>
      <c r="X20" s="60"/>
      <c r="Y20" s="55"/>
      <c r="Z20" s="55"/>
      <c r="AA20" s="55"/>
      <c r="AB20" s="55"/>
      <c r="AC20" s="55"/>
      <c r="AD20" s="71"/>
      <c r="AE20" s="72"/>
      <c r="AF20" s="53"/>
      <c r="AG20" s="57"/>
      <c r="AH20" s="55"/>
      <c r="AI20" s="56"/>
      <c r="AJ20" s="53"/>
      <c r="AK20" s="57"/>
      <c r="AL20" s="55"/>
      <c r="AM20" s="56"/>
      <c r="AN20" s="56"/>
      <c r="AO20" s="61"/>
      <c r="AP20" s="73"/>
      <c r="AQ20" s="74"/>
      <c r="AS20" s="64"/>
      <c r="AT20" s="65"/>
      <c r="AU20" s="66"/>
      <c r="AW20" s="64"/>
      <c r="AX20" s="65"/>
      <c r="AY20" s="67"/>
      <c r="AZ20"/>
      <c r="BA20"/>
      <c r="BB20"/>
    </row>
    <row r="21" spans="1:51" s="76" customFormat="1" ht="15.75">
      <c r="A21" s="75"/>
      <c r="B21" s="76" t="s">
        <v>56</v>
      </c>
      <c r="D21" s="77"/>
      <c r="F21" s="78">
        <f>$G21/640</f>
        <v>11.857812499999998</v>
      </c>
      <c r="G21" s="76">
        <f>SUM(G11:G19)</f>
        <v>7588.999999999999</v>
      </c>
      <c r="H21" s="79"/>
      <c r="I21" s="80"/>
      <c r="J21" s="81">
        <f>SUM(J11:J19)</f>
        <v>14224</v>
      </c>
      <c r="K21" s="82">
        <f>SUM(K11:K19)</f>
        <v>10953</v>
      </c>
      <c r="L21" s="83">
        <f>J21/$G21</f>
        <v>1.874291738041903</v>
      </c>
      <c r="M21" s="84">
        <f>K21/$G23</f>
        <v>3.373267631659994</v>
      </c>
      <c r="N21" s="81">
        <f>SUM(N11:N19)</f>
        <v>13689</v>
      </c>
      <c r="O21" s="82">
        <f>SUM(O11:O19)</f>
        <v>10139</v>
      </c>
      <c r="P21" s="83">
        <f>N21/$G21</f>
        <v>1.8037949663987352</v>
      </c>
      <c r="Q21" s="85">
        <f>O21/G23</f>
        <v>3.1225746843239914</v>
      </c>
      <c r="R21" s="86"/>
      <c r="S21" s="87"/>
      <c r="T21" s="88">
        <f>SUM(T11:T20)</f>
        <v>16294</v>
      </c>
      <c r="U21" s="88">
        <f>SUM(U11:U20)</f>
        <v>12055</v>
      </c>
      <c r="V21" s="88">
        <f>SUM(V11:V20)</f>
        <v>19.340494039275484</v>
      </c>
      <c r="W21" s="84">
        <f>U21/$G23</f>
        <v>3.712657838004312</v>
      </c>
      <c r="X21" s="88">
        <f>SUM(X11:X20)</f>
        <v>14640</v>
      </c>
      <c r="Y21" s="88">
        <f>SUM(Y11:Y19)</f>
        <v>11077</v>
      </c>
      <c r="Z21" s="83">
        <f>X21/G21</f>
        <v>1.9291079193569642</v>
      </c>
      <c r="AA21" s="84">
        <f>Y21/G23</f>
        <v>3.4114567292885742</v>
      </c>
      <c r="AB21" s="83"/>
      <c r="AC21" s="83"/>
      <c r="AD21" s="86"/>
      <c r="AE21" s="87"/>
      <c r="AF21" s="81">
        <f>SUM(AF11:AF19)</f>
        <v>19163</v>
      </c>
      <c r="AG21" s="82">
        <f>SUM(AG11:AG20)</f>
        <v>14789</v>
      </c>
      <c r="AH21" s="83">
        <f>AF21/$G21</f>
        <v>2.5251021214916327</v>
      </c>
      <c r="AI21" s="84">
        <f>AG21/$G23</f>
        <v>4.55466584539575</v>
      </c>
      <c r="AJ21" s="81">
        <f>SUM(AJ11:AJ19)</f>
        <v>16563</v>
      </c>
      <c r="AK21" s="82">
        <f>SUM(AK11:AK19)</f>
        <v>12485</v>
      </c>
      <c r="AL21" s="83">
        <f>AJ21/$G21</f>
        <v>2.1825009882725</v>
      </c>
      <c r="AM21" s="84">
        <f>AK21/$G23</f>
        <v>3.845087773329227</v>
      </c>
      <c r="AN21" s="84">
        <f>SUM(AG21/AK21)</f>
        <v>1.1845414497396876</v>
      </c>
      <c r="AO21" s="89">
        <f>SUM(AG21-K21)/K21</f>
        <v>0.35022368300922124</v>
      </c>
      <c r="AP21" s="90"/>
      <c r="AQ21" s="91"/>
      <c r="AR21" s="76">
        <f>SUM(AR11:AR19)</f>
        <v>20208</v>
      </c>
      <c r="AS21" s="124">
        <f>SUM(AS11:AS19)</f>
        <v>0</v>
      </c>
      <c r="AT21" s="78">
        <f>AR21/$G21</f>
        <v>2.6628014231123998</v>
      </c>
      <c r="AU21" s="92">
        <f>AS21/$G23</f>
        <v>0</v>
      </c>
      <c r="AV21" s="76">
        <f>SUM(AV11:AV19)</f>
        <v>17238</v>
      </c>
      <c r="AW21" s="124">
        <f>SUM(AW11:AW19)</f>
        <v>13107</v>
      </c>
      <c r="AX21" s="78">
        <f>AV21/$G21</f>
        <v>2.2714455132428517</v>
      </c>
      <c r="AY21" s="93">
        <f>AW21/$G23</f>
        <v>4.036649214659686</v>
      </c>
    </row>
    <row r="22" spans="1:54" s="47" customFormat="1" ht="15.75">
      <c r="A22" s="68"/>
      <c r="D22" s="48"/>
      <c r="E22" s="49"/>
      <c r="F22" s="50"/>
      <c r="G22" s="49"/>
      <c r="H22" s="69"/>
      <c r="I22" s="70"/>
      <c r="J22" s="53"/>
      <c r="K22" s="54"/>
      <c r="L22" s="55"/>
      <c r="M22" s="56"/>
      <c r="N22" s="53"/>
      <c r="O22" s="57"/>
      <c r="P22" s="55"/>
      <c r="Q22" s="58"/>
      <c r="R22" s="71"/>
      <c r="S22" s="72"/>
      <c r="T22" s="53"/>
      <c r="U22" s="55"/>
      <c r="V22" s="55"/>
      <c r="W22" s="55"/>
      <c r="X22" s="60"/>
      <c r="Y22" s="55"/>
      <c r="Z22" s="55"/>
      <c r="AA22" s="55"/>
      <c r="AB22" s="55"/>
      <c r="AC22" s="55"/>
      <c r="AD22" s="71"/>
      <c r="AE22" s="72"/>
      <c r="AF22" s="53"/>
      <c r="AG22" s="57"/>
      <c r="AH22" s="55"/>
      <c r="AI22" s="56"/>
      <c r="AJ22" s="53"/>
      <c r="AK22" s="57"/>
      <c r="AL22" s="55"/>
      <c r="AM22" s="56"/>
      <c r="AN22" s="56"/>
      <c r="AO22" s="61"/>
      <c r="AP22" s="73"/>
      <c r="AQ22" s="74"/>
      <c r="AS22" s="64"/>
      <c r="AT22" s="65"/>
      <c r="AU22" s="56"/>
      <c r="AW22" s="64"/>
      <c r="AX22" s="65"/>
      <c r="AY22" s="67"/>
      <c r="AZ22"/>
      <c r="BA22"/>
      <c r="BB22"/>
    </row>
    <row r="23" spans="1:51" s="46" customFormat="1" ht="15.75">
      <c r="A23" s="68"/>
      <c r="B23" s="46" t="s">
        <v>54</v>
      </c>
      <c r="D23" s="94"/>
      <c r="E23" s="95"/>
      <c r="F23" s="96">
        <v>5.1</v>
      </c>
      <c r="G23" s="95">
        <v>3247</v>
      </c>
      <c r="H23" s="97"/>
      <c r="I23" s="98"/>
      <c r="K23" s="99">
        <v>13185</v>
      </c>
      <c r="L23" s="100">
        <v>4.1</v>
      </c>
      <c r="M23" s="100"/>
      <c r="N23" s="99">
        <v>5518</v>
      </c>
      <c r="O23" s="104"/>
      <c r="P23" s="100">
        <v>1.7</v>
      </c>
      <c r="Q23" s="101"/>
      <c r="R23" s="102"/>
      <c r="S23" s="103"/>
      <c r="U23" s="100"/>
      <c r="V23" s="100"/>
      <c r="W23" s="100"/>
      <c r="X23" s="104"/>
      <c r="Y23" s="100"/>
      <c r="Z23" s="100"/>
      <c r="AA23" s="100"/>
      <c r="AB23" s="100"/>
      <c r="AC23" s="100"/>
      <c r="AD23" s="102"/>
      <c r="AE23" s="103"/>
      <c r="AG23" s="99">
        <v>16813</v>
      </c>
      <c r="AI23" s="100">
        <v>5.2</v>
      </c>
      <c r="AJ23" s="99">
        <v>5895</v>
      </c>
      <c r="AK23" s="104"/>
      <c r="AM23" s="100">
        <v>1.8</v>
      </c>
      <c r="AN23" s="100">
        <v>2.9</v>
      </c>
      <c r="AO23" s="105">
        <v>0.278</v>
      </c>
      <c r="AP23" s="106"/>
      <c r="AQ23" s="97"/>
      <c r="AT23" s="107"/>
      <c r="AU23" s="107"/>
      <c r="AX23" s="107"/>
      <c r="AY23" s="108"/>
    </row>
    <row r="24" spans="1:54" s="47" customFormat="1" ht="16.5" thickBot="1">
      <c r="A24" s="68"/>
      <c r="D24" s="48"/>
      <c r="E24" s="49"/>
      <c r="F24" s="50"/>
      <c r="G24" s="49"/>
      <c r="H24" s="69"/>
      <c r="I24" s="70"/>
      <c r="J24" s="53"/>
      <c r="K24" s="54"/>
      <c r="L24" s="55"/>
      <c r="M24" s="56"/>
      <c r="N24" s="53"/>
      <c r="O24" s="57"/>
      <c r="P24" s="55"/>
      <c r="Q24" s="58"/>
      <c r="R24" s="71"/>
      <c r="S24" s="72"/>
      <c r="T24" s="53"/>
      <c r="U24" s="55"/>
      <c r="V24" s="55"/>
      <c r="W24" s="55"/>
      <c r="X24" s="60"/>
      <c r="Y24" s="55"/>
      <c r="Z24" s="55"/>
      <c r="AA24" s="55"/>
      <c r="AB24" s="55"/>
      <c r="AC24" s="55"/>
      <c r="AD24" s="71"/>
      <c r="AE24" s="72"/>
      <c r="AF24" s="53"/>
      <c r="AG24" s="57"/>
      <c r="AH24" s="55"/>
      <c r="AI24" s="56"/>
      <c r="AJ24" s="53"/>
      <c r="AK24" s="57"/>
      <c r="AL24" s="55"/>
      <c r="AM24" s="56"/>
      <c r="AN24" s="56"/>
      <c r="AO24" s="61"/>
      <c r="AP24" s="73"/>
      <c r="AQ24" s="74"/>
      <c r="AS24" s="64"/>
      <c r="AT24" s="65"/>
      <c r="AU24" s="66"/>
      <c r="AW24" s="64"/>
      <c r="AX24" s="65"/>
      <c r="AY24" s="67"/>
      <c r="AZ24"/>
      <c r="BA24"/>
      <c r="BB24"/>
    </row>
    <row r="25" spans="1:54" s="26" customFormat="1" ht="16.5" thickTop="1">
      <c r="A25" s="25"/>
      <c r="D25" s="27"/>
      <c r="E25" s="28"/>
      <c r="F25" s="29"/>
      <c r="G25" s="28"/>
      <c r="H25" s="30"/>
      <c r="I25" s="30"/>
      <c r="K25" s="31"/>
      <c r="L25" s="32"/>
      <c r="M25" s="33"/>
      <c r="O25" s="34"/>
      <c r="P25" s="32"/>
      <c r="Q25" s="35"/>
      <c r="R25" s="36"/>
      <c r="S25" s="37"/>
      <c r="U25" s="32"/>
      <c r="V25" s="32"/>
      <c r="W25" s="32"/>
      <c r="X25" s="38"/>
      <c r="Y25" s="32"/>
      <c r="Z25" s="32"/>
      <c r="AA25" s="32"/>
      <c r="AB25" s="32"/>
      <c r="AC25" s="32"/>
      <c r="AD25" s="36"/>
      <c r="AE25" s="37"/>
      <c r="AG25" s="34"/>
      <c r="AH25" s="32"/>
      <c r="AI25" s="33"/>
      <c r="AK25" s="34"/>
      <c r="AL25" s="32"/>
      <c r="AM25" s="33"/>
      <c r="AN25" s="33"/>
      <c r="AO25" s="39"/>
      <c r="AP25" s="40"/>
      <c r="AQ25" s="41"/>
      <c r="AS25" s="42"/>
      <c r="AT25" s="32"/>
      <c r="AU25" s="33"/>
      <c r="AW25" s="42"/>
      <c r="AX25" s="32"/>
      <c r="AY25" s="43"/>
      <c r="AZ25" s="44"/>
      <c r="BA25" s="44"/>
      <c r="BB25" s="44"/>
    </row>
    <row r="26" spans="1:54" s="47" customFormat="1" ht="15.75">
      <c r="A26" s="68"/>
      <c r="D26" s="48"/>
      <c r="E26" s="49"/>
      <c r="F26" s="50"/>
      <c r="G26" s="49"/>
      <c r="H26" s="69"/>
      <c r="I26" s="70"/>
      <c r="J26" s="53"/>
      <c r="K26" s="54"/>
      <c r="L26" s="55"/>
      <c r="M26" s="56"/>
      <c r="N26" s="53"/>
      <c r="O26" s="57"/>
      <c r="P26" s="55"/>
      <c r="Q26" s="58"/>
      <c r="R26" s="71"/>
      <c r="S26" s="72"/>
      <c r="T26" s="53"/>
      <c r="U26" s="55"/>
      <c r="V26" s="55"/>
      <c r="W26" s="55"/>
      <c r="X26" s="60"/>
      <c r="Y26" s="55"/>
      <c r="Z26" s="55"/>
      <c r="AA26" s="55"/>
      <c r="AB26" s="55"/>
      <c r="AC26" s="55"/>
      <c r="AD26" s="71"/>
      <c r="AE26" s="72"/>
      <c r="AF26" s="53"/>
      <c r="AG26" s="57"/>
      <c r="AH26" s="55"/>
      <c r="AI26" s="56"/>
      <c r="AJ26" s="53"/>
      <c r="AK26" s="57"/>
      <c r="AL26" s="55"/>
      <c r="AM26" s="56"/>
      <c r="AN26" s="56"/>
      <c r="AO26" s="61"/>
      <c r="AP26" s="73"/>
      <c r="AQ26" s="74"/>
      <c r="AS26" s="64"/>
      <c r="AT26" s="65"/>
      <c r="AU26" s="66"/>
      <c r="AW26" s="64"/>
      <c r="AX26" s="65"/>
      <c r="AY26" s="67"/>
      <c r="AZ26"/>
      <c r="BA26"/>
      <c r="BB26"/>
    </row>
    <row r="27" spans="1:54" s="47" customFormat="1" ht="15.75">
      <c r="A27" s="68"/>
      <c r="D27" s="48"/>
      <c r="E27" s="49"/>
      <c r="F27" s="50"/>
      <c r="G27" s="49"/>
      <c r="H27" s="69"/>
      <c r="I27" s="70"/>
      <c r="J27" s="53"/>
      <c r="K27" s="54"/>
      <c r="L27" s="55"/>
      <c r="M27" s="56"/>
      <c r="N27" s="53"/>
      <c r="O27" s="57"/>
      <c r="P27" s="55"/>
      <c r="Q27" s="58"/>
      <c r="R27" s="71"/>
      <c r="S27" s="72"/>
      <c r="T27" s="53"/>
      <c r="U27" s="55"/>
      <c r="V27" s="55"/>
      <c r="W27" s="55"/>
      <c r="X27" s="60"/>
      <c r="Y27" s="55"/>
      <c r="Z27" s="55"/>
      <c r="AA27" s="55"/>
      <c r="AB27" s="55"/>
      <c r="AC27" s="55"/>
      <c r="AD27" s="71"/>
      <c r="AE27" s="72"/>
      <c r="AF27" s="53"/>
      <c r="AG27" s="57"/>
      <c r="AH27" s="55"/>
      <c r="AI27" s="56"/>
      <c r="AJ27" s="53"/>
      <c r="AK27" s="57"/>
      <c r="AL27" s="55"/>
      <c r="AM27" s="56"/>
      <c r="AN27" s="56"/>
      <c r="AO27" s="61"/>
      <c r="AP27" s="73"/>
      <c r="AQ27" s="74"/>
      <c r="AS27" s="64"/>
      <c r="AT27" s="65"/>
      <c r="AU27" s="66"/>
      <c r="AW27" s="64"/>
      <c r="AX27" s="65"/>
      <c r="AY27" s="67"/>
      <c r="AZ27"/>
      <c r="BA27"/>
      <c r="BB27"/>
    </row>
    <row r="28" spans="1:54" s="47" customFormat="1" ht="15.75">
      <c r="A28" s="45">
        <v>58</v>
      </c>
      <c r="B28" s="46" t="s">
        <v>57</v>
      </c>
      <c r="C28" s="47" t="s">
        <v>52</v>
      </c>
      <c r="D28" s="48">
        <v>1930</v>
      </c>
      <c r="E28" s="49">
        <v>49037940</v>
      </c>
      <c r="F28" s="50"/>
      <c r="G28" s="49">
        <v>1125.8</v>
      </c>
      <c r="H28" s="51">
        <v>0</v>
      </c>
      <c r="I28" s="52">
        <v>0</v>
      </c>
      <c r="J28" s="53">
        <v>652</v>
      </c>
      <c r="K28" s="54">
        <f aca="true" t="shared" si="15" ref="K28:K34">J28*$H28</f>
        <v>0</v>
      </c>
      <c r="L28" s="55">
        <f aca="true" t="shared" si="16" ref="L28:L34">J28/$G28</f>
        <v>0.5791437200213182</v>
      </c>
      <c r="M28" s="56" t="e">
        <f>K28/#REF!</f>
        <v>#REF!</v>
      </c>
      <c r="N28" s="53">
        <v>1644</v>
      </c>
      <c r="O28" s="57">
        <f aca="true" t="shared" si="17" ref="O28:O34">N28*$I28</f>
        <v>0</v>
      </c>
      <c r="P28" s="55"/>
      <c r="Q28" s="58"/>
      <c r="R28" s="59">
        <v>0</v>
      </c>
      <c r="S28" s="52">
        <v>0</v>
      </c>
      <c r="T28" s="53">
        <v>661</v>
      </c>
      <c r="U28" s="57">
        <f aca="true" t="shared" si="18" ref="U28:U34">T28*R28</f>
        <v>0</v>
      </c>
      <c r="V28" s="55">
        <f aca="true" t="shared" si="19" ref="V28:V34">T28/$G28</f>
        <v>0.5871380351749867</v>
      </c>
      <c r="W28" s="55"/>
      <c r="X28" s="60">
        <v>1750</v>
      </c>
      <c r="Y28" s="57">
        <f aca="true" t="shared" si="20" ref="Y28:Y34">X28*S28</f>
        <v>0</v>
      </c>
      <c r="Z28" s="113">
        <f aca="true" t="shared" si="21" ref="Z28:Z34">X28/$G28</f>
        <v>1.5544501687688754</v>
      </c>
      <c r="AA28" s="55"/>
      <c r="AB28" s="55"/>
      <c r="AC28" s="55"/>
      <c r="AD28" s="59">
        <v>0</v>
      </c>
      <c r="AE28" s="52">
        <v>0</v>
      </c>
      <c r="AF28" s="53">
        <v>722</v>
      </c>
      <c r="AG28" s="57">
        <f aca="true" t="shared" si="22" ref="AG28:AG34">AF28*AD28</f>
        <v>0</v>
      </c>
      <c r="AH28" s="55">
        <f aca="true" t="shared" si="23" ref="AH28:AH34">AF28/$G28</f>
        <v>0.6413217267720732</v>
      </c>
      <c r="AI28" s="56"/>
      <c r="AJ28" s="53">
        <v>1999</v>
      </c>
      <c r="AK28" s="57">
        <f aca="true" t="shared" si="24" ref="AK28:AK34">AJ28*$I28</f>
        <v>0</v>
      </c>
      <c r="AL28" s="55">
        <f aca="true" t="shared" si="25" ref="AL28:AL34">AJ28/$G28</f>
        <v>1.7756262213537042</v>
      </c>
      <c r="AM28" s="56"/>
      <c r="AN28" s="56" t="e">
        <f aca="true" t="shared" si="26" ref="AN28:AN34">AG28/AK28</f>
        <v>#DIV/0!</v>
      </c>
      <c r="AO28" s="61" t="e">
        <f aca="true" t="shared" si="27" ref="AO28:AO34">(AG28-K28)/K28</f>
        <v>#DIV/0!</v>
      </c>
      <c r="AP28" s="62"/>
      <c r="AQ28" s="63"/>
      <c r="AR28" s="47">
        <v>760</v>
      </c>
      <c r="AS28" s="64"/>
      <c r="AT28" s="65"/>
      <c r="AU28" s="66"/>
      <c r="AV28" s="47">
        <v>2051</v>
      </c>
      <c r="AW28" s="64">
        <f aca="true" t="shared" si="28" ref="AW28:AW34">AV28*$AQ28</f>
        <v>0</v>
      </c>
      <c r="AX28" s="65">
        <f aca="true" t="shared" si="29" ref="AX28:AX34">AV28/$G28</f>
        <v>1.8218155977971222</v>
      </c>
      <c r="AY28" s="67"/>
      <c r="AZ28"/>
      <c r="BA28"/>
      <c r="BB28"/>
    </row>
    <row r="29" spans="1:54" s="47" customFormat="1" ht="15.75">
      <c r="A29" s="68"/>
      <c r="C29" s="47" t="s">
        <v>52</v>
      </c>
      <c r="D29" s="48">
        <v>1932</v>
      </c>
      <c r="E29" s="49">
        <v>38708240</v>
      </c>
      <c r="F29" s="50"/>
      <c r="G29" s="49">
        <v>888.6</v>
      </c>
      <c r="H29" s="51">
        <v>0</v>
      </c>
      <c r="I29" s="52">
        <v>0</v>
      </c>
      <c r="J29" s="53">
        <v>1394</v>
      </c>
      <c r="K29" s="54">
        <f t="shared" si="15"/>
        <v>0</v>
      </c>
      <c r="L29" s="55">
        <f t="shared" si="16"/>
        <v>1.5687598469502588</v>
      </c>
      <c r="M29" s="56" t="e">
        <f>K29/#REF!</f>
        <v>#REF!</v>
      </c>
      <c r="N29" s="53">
        <v>2039</v>
      </c>
      <c r="O29" s="57">
        <f t="shared" si="17"/>
        <v>0</v>
      </c>
      <c r="P29" s="55"/>
      <c r="Q29" s="58"/>
      <c r="R29" s="59">
        <v>0</v>
      </c>
      <c r="S29" s="52">
        <v>0</v>
      </c>
      <c r="T29" s="53">
        <v>1794</v>
      </c>
      <c r="U29" s="57">
        <f t="shared" si="18"/>
        <v>0</v>
      </c>
      <c r="V29" s="55">
        <f t="shared" si="19"/>
        <v>2.0189061444969614</v>
      </c>
      <c r="W29" s="55"/>
      <c r="X29" s="60">
        <v>2148</v>
      </c>
      <c r="Y29" s="57">
        <f t="shared" si="20"/>
        <v>0</v>
      </c>
      <c r="Z29" s="113">
        <f t="shared" si="21"/>
        <v>2.4172856178257933</v>
      </c>
      <c r="AA29" s="55"/>
      <c r="AB29" s="55"/>
      <c r="AC29" s="55"/>
      <c r="AD29" s="59">
        <v>0</v>
      </c>
      <c r="AE29" s="52">
        <v>0</v>
      </c>
      <c r="AF29" s="53">
        <v>3464</v>
      </c>
      <c r="AG29" s="57">
        <f t="shared" si="22"/>
        <v>0</v>
      </c>
      <c r="AH29" s="55">
        <f t="shared" si="23"/>
        <v>3.898266936754445</v>
      </c>
      <c r="AI29" s="56"/>
      <c r="AJ29" s="53">
        <v>3047</v>
      </c>
      <c r="AK29" s="57">
        <f t="shared" si="24"/>
        <v>0</v>
      </c>
      <c r="AL29" s="55">
        <f t="shared" si="25"/>
        <v>3.4289894215620076</v>
      </c>
      <c r="AM29" s="56"/>
      <c r="AN29" s="56" t="e">
        <f t="shared" si="26"/>
        <v>#DIV/0!</v>
      </c>
      <c r="AO29" s="61" t="e">
        <f t="shared" si="27"/>
        <v>#DIV/0!</v>
      </c>
      <c r="AP29" s="62"/>
      <c r="AQ29" s="63"/>
      <c r="AR29" s="47">
        <v>3776</v>
      </c>
      <c r="AS29" s="64"/>
      <c r="AT29" s="65"/>
      <c r="AU29" s="66"/>
      <c r="AV29" s="47">
        <v>3465</v>
      </c>
      <c r="AW29" s="64">
        <f t="shared" si="28"/>
        <v>0</v>
      </c>
      <c r="AX29" s="65">
        <f t="shared" si="29"/>
        <v>3.899392302498312</v>
      </c>
      <c r="AY29" s="67"/>
      <c r="AZ29"/>
      <c r="BA29"/>
      <c r="BB29"/>
    </row>
    <row r="30" spans="1:54" s="47" customFormat="1" ht="15.75">
      <c r="A30" s="68"/>
      <c r="C30" s="47" t="s">
        <v>52</v>
      </c>
      <c r="D30" s="48">
        <v>1931</v>
      </c>
      <c r="E30" s="49">
        <v>42083190</v>
      </c>
      <c r="F30" s="50"/>
      <c r="G30" s="49">
        <v>966.1</v>
      </c>
      <c r="H30" s="117">
        <v>1</v>
      </c>
      <c r="I30" s="118">
        <v>1</v>
      </c>
      <c r="J30" s="53">
        <v>6927</v>
      </c>
      <c r="K30" s="54">
        <f t="shared" si="15"/>
        <v>6927</v>
      </c>
      <c r="L30" s="55">
        <f t="shared" si="16"/>
        <v>7.17006521064072</v>
      </c>
      <c r="M30" s="56" t="e">
        <f>K30/#REF!</f>
        <v>#REF!</v>
      </c>
      <c r="N30" s="53">
        <v>9</v>
      </c>
      <c r="O30" s="57">
        <f t="shared" si="17"/>
        <v>9</v>
      </c>
      <c r="P30" s="55"/>
      <c r="Q30" s="58"/>
      <c r="R30" s="119">
        <v>1</v>
      </c>
      <c r="S30" s="120">
        <v>1</v>
      </c>
      <c r="T30" s="53">
        <v>8296</v>
      </c>
      <c r="U30" s="57">
        <f t="shared" si="18"/>
        <v>8296</v>
      </c>
      <c r="V30" s="55">
        <f t="shared" si="19"/>
        <v>8.587102784390849</v>
      </c>
      <c r="W30" s="55"/>
      <c r="X30" s="60">
        <v>9</v>
      </c>
      <c r="Y30" s="57">
        <f t="shared" si="20"/>
        <v>9</v>
      </c>
      <c r="Z30" s="113">
        <f t="shared" si="21"/>
        <v>0.009315805817203189</v>
      </c>
      <c r="AA30" s="55"/>
      <c r="AB30" s="55"/>
      <c r="AC30" s="55"/>
      <c r="AD30" s="119">
        <v>1</v>
      </c>
      <c r="AE30" s="120">
        <v>1</v>
      </c>
      <c r="AF30" s="53">
        <v>10995</v>
      </c>
      <c r="AG30" s="57">
        <f t="shared" si="22"/>
        <v>10995</v>
      </c>
      <c r="AH30" s="55">
        <f t="shared" si="23"/>
        <v>11.380809440016561</v>
      </c>
      <c r="AI30" s="56"/>
      <c r="AJ30" s="53">
        <v>259</v>
      </c>
      <c r="AK30" s="57">
        <f t="shared" si="24"/>
        <v>259</v>
      </c>
      <c r="AL30" s="55">
        <f t="shared" si="25"/>
        <v>0.26808818962840286</v>
      </c>
      <c r="AM30" s="56"/>
      <c r="AN30" s="56">
        <f t="shared" si="26"/>
        <v>42.45173745173745</v>
      </c>
      <c r="AO30" s="61">
        <f t="shared" si="27"/>
        <v>0.5872672152446947</v>
      </c>
      <c r="AP30" s="121">
        <v>1</v>
      </c>
      <c r="AQ30" s="122">
        <v>1</v>
      </c>
      <c r="AR30" s="47">
        <v>12046</v>
      </c>
      <c r="AS30" s="64"/>
      <c r="AT30" s="65"/>
      <c r="AU30" s="66"/>
      <c r="AV30" s="47">
        <v>309</v>
      </c>
      <c r="AW30" s="64">
        <f t="shared" si="28"/>
        <v>309</v>
      </c>
      <c r="AX30" s="65">
        <f t="shared" si="29"/>
        <v>0.3198426663906428</v>
      </c>
      <c r="AY30" s="67"/>
      <c r="AZ30"/>
      <c r="BA30"/>
      <c r="BB30"/>
    </row>
    <row r="31" spans="1:54" s="47" customFormat="1" ht="15.75">
      <c r="A31" s="68"/>
      <c r="C31" s="47" t="s">
        <v>52</v>
      </c>
      <c r="D31" s="48">
        <v>1921</v>
      </c>
      <c r="E31" s="49">
        <v>44784440</v>
      </c>
      <c r="F31" s="50"/>
      <c r="G31" s="49">
        <v>1028.1</v>
      </c>
      <c r="H31" s="51">
        <v>0</v>
      </c>
      <c r="I31" s="52">
        <v>0</v>
      </c>
      <c r="J31" s="53">
        <v>3209</v>
      </c>
      <c r="K31" s="54">
        <f t="shared" si="15"/>
        <v>0</v>
      </c>
      <c r="L31" s="55">
        <f t="shared" si="16"/>
        <v>3.121291703141718</v>
      </c>
      <c r="M31" s="56" t="e">
        <f>K31/#REF!</f>
        <v>#REF!</v>
      </c>
      <c r="N31" s="53">
        <v>2146</v>
      </c>
      <c r="O31" s="57">
        <f t="shared" si="17"/>
        <v>0</v>
      </c>
      <c r="P31" s="55"/>
      <c r="Q31" s="58"/>
      <c r="R31" s="59">
        <v>0</v>
      </c>
      <c r="S31" s="52">
        <v>0</v>
      </c>
      <c r="T31" s="123">
        <v>3371</v>
      </c>
      <c r="U31" s="57">
        <f t="shared" si="18"/>
        <v>0</v>
      </c>
      <c r="V31" s="55">
        <f t="shared" si="19"/>
        <v>3.278863923742827</v>
      </c>
      <c r="W31" s="55"/>
      <c r="X31" s="60">
        <v>2358</v>
      </c>
      <c r="Y31" s="57">
        <f t="shared" si="20"/>
        <v>0</v>
      </c>
      <c r="Z31" s="113">
        <f t="shared" si="21"/>
        <v>2.2935512109716956</v>
      </c>
      <c r="AA31" s="55"/>
      <c r="AB31" s="55"/>
      <c r="AC31" s="55"/>
      <c r="AD31" s="59">
        <v>0</v>
      </c>
      <c r="AE31" s="52">
        <v>0</v>
      </c>
      <c r="AF31" s="53">
        <v>3743</v>
      </c>
      <c r="AG31" s="57">
        <f t="shared" si="22"/>
        <v>0</v>
      </c>
      <c r="AH31" s="55">
        <f t="shared" si="23"/>
        <v>3.6406964303083362</v>
      </c>
      <c r="AI31" s="56"/>
      <c r="AJ31" s="53">
        <v>3050</v>
      </c>
      <c r="AK31" s="57">
        <f t="shared" si="24"/>
        <v>0</v>
      </c>
      <c r="AL31" s="55">
        <f t="shared" si="25"/>
        <v>2.9666374866258147</v>
      </c>
      <c r="AM31" s="56"/>
      <c r="AN31" s="56" t="e">
        <f t="shared" si="26"/>
        <v>#DIV/0!</v>
      </c>
      <c r="AO31" s="61" t="e">
        <f t="shared" si="27"/>
        <v>#DIV/0!</v>
      </c>
      <c r="AP31" s="62"/>
      <c r="AQ31" s="63"/>
      <c r="AR31" s="47">
        <v>3943</v>
      </c>
      <c r="AS31" s="64"/>
      <c r="AT31" s="65"/>
      <c r="AU31" s="66"/>
      <c r="AV31" s="47">
        <v>4051</v>
      </c>
      <c r="AW31" s="64">
        <f t="shared" si="28"/>
        <v>0</v>
      </c>
      <c r="AX31" s="65">
        <f t="shared" si="29"/>
        <v>3.9402781830561233</v>
      </c>
      <c r="AY31" s="67"/>
      <c r="AZ31"/>
      <c r="BA31"/>
      <c r="BB31"/>
    </row>
    <row r="32" spans="1:54" s="47" customFormat="1" ht="15.75">
      <c r="A32" s="68"/>
      <c r="C32" s="47" t="s">
        <v>52</v>
      </c>
      <c r="D32" s="48">
        <v>1942</v>
      </c>
      <c r="E32" s="49">
        <v>32252810</v>
      </c>
      <c r="F32" s="50"/>
      <c r="G32" s="49">
        <v>740.4</v>
      </c>
      <c r="H32" s="51">
        <v>0</v>
      </c>
      <c r="I32" s="52">
        <v>0</v>
      </c>
      <c r="J32" s="53">
        <v>1975</v>
      </c>
      <c r="K32" s="54">
        <f t="shared" si="15"/>
        <v>0</v>
      </c>
      <c r="L32" s="55">
        <f t="shared" si="16"/>
        <v>2.6674770394381415</v>
      </c>
      <c r="M32" s="56" t="e">
        <f>K32/#REF!</f>
        <v>#REF!</v>
      </c>
      <c r="N32" s="53">
        <v>841</v>
      </c>
      <c r="O32" s="57">
        <f t="shared" si="17"/>
        <v>0</v>
      </c>
      <c r="P32" s="55"/>
      <c r="Q32" s="58"/>
      <c r="R32" s="59">
        <v>0</v>
      </c>
      <c r="S32" s="52">
        <v>0</v>
      </c>
      <c r="T32" s="123">
        <v>2216</v>
      </c>
      <c r="U32" s="57">
        <f t="shared" si="18"/>
        <v>0</v>
      </c>
      <c r="V32" s="55">
        <f t="shared" si="19"/>
        <v>2.9929767693138847</v>
      </c>
      <c r="W32" s="55"/>
      <c r="X32" s="60">
        <v>876</v>
      </c>
      <c r="Y32" s="57">
        <f t="shared" si="20"/>
        <v>0</v>
      </c>
      <c r="Z32" s="113">
        <f t="shared" si="21"/>
        <v>1.1831442463533226</v>
      </c>
      <c r="AA32" s="55"/>
      <c r="AB32" s="55"/>
      <c r="AC32" s="55"/>
      <c r="AD32" s="59">
        <v>0</v>
      </c>
      <c r="AE32" s="52">
        <v>0</v>
      </c>
      <c r="AF32" s="53">
        <v>2926</v>
      </c>
      <c r="AG32" s="57">
        <f t="shared" si="22"/>
        <v>0</v>
      </c>
      <c r="AH32" s="55">
        <f t="shared" si="23"/>
        <v>3.951917882225824</v>
      </c>
      <c r="AI32" s="56"/>
      <c r="AJ32" s="53">
        <v>1240</v>
      </c>
      <c r="AK32" s="57">
        <f t="shared" si="24"/>
        <v>0</v>
      </c>
      <c r="AL32" s="55">
        <f t="shared" si="25"/>
        <v>1.6747703943814154</v>
      </c>
      <c r="AM32" s="56"/>
      <c r="AN32" s="56" t="e">
        <f t="shared" si="26"/>
        <v>#DIV/0!</v>
      </c>
      <c r="AO32" s="61" t="e">
        <f t="shared" si="27"/>
        <v>#DIV/0!</v>
      </c>
      <c r="AP32" s="62"/>
      <c r="AQ32" s="63"/>
      <c r="AR32" s="47">
        <v>3042</v>
      </c>
      <c r="AS32" s="64"/>
      <c r="AT32" s="65"/>
      <c r="AU32" s="66"/>
      <c r="AV32" s="47">
        <v>1497</v>
      </c>
      <c r="AW32" s="64">
        <f t="shared" si="28"/>
        <v>0</v>
      </c>
      <c r="AX32" s="65">
        <f t="shared" si="29"/>
        <v>2.021880064829822</v>
      </c>
      <c r="AY32" s="67"/>
      <c r="AZ32"/>
      <c r="BA32"/>
      <c r="BB32"/>
    </row>
    <row r="33" spans="1:54" s="47" customFormat="1" ht="15.75">
      <c r="A33" s="68"/>
      <c r="C33" s="47" t="s">
        <v>52</v>
      </c>
      <c r="D33" s="48">
        <v>1941</v>
      </c>
      <c r="E33" s="49">
        <v>60427900</v>
      </c>
      <c r="F33" s="50"/>
      <c r="G33" s="49">
        <v>1387.2</v>
      </c>
      <c r="H33" s="51">
        <v>0</v>
      </c>
      <c r="I33" s="52">
        <v>0</v>
      </c>
      <c r="J33" s="53">
        <v>556</v>
      </c>
      <c r="K33" s="54">
        <f t="shared" si="15"/>
        <v>0</v>
      </c>
      <c r="L33" s="55">
        <f t="shared" si="16"/>
        <v>0.40080738177623987</v>
      </c>
      <c r="M33" s="56" t="e">
        <f>K33/#REF!</f>
        <v>#REF!</v>
      </c>
      <c r="N33" s="53">
        <v>1914</v>
      </c>
      <c r="O33" s="57">
        <f t="shared" si="17"/>
        <v>0</v>
      </c>
      <c r="P33" s="55"/>
      <c r="Q33" s="58"/>
      <c r="R33" s="59">
        <v>0</v>
      </c>
      <c r="S33" s="52">
        <v>0</v>
      </c>
      <c r="T33" s="123">
        <v>569</v>
      </c>
      <c r="U33" s="57">
        <f t="shared" si="18"/>
        <v>0</v>
      </c>
      <c r="V33" s="55">
        <f t="shared" si="19"/>
        <v>0.41017877739331027</v>
      </c>
      <c r="W33" s="55"/>
      <c r="X33" s="60">
        <v>2570</v>
      </c>
      <c r="Y33" s="57">
        <f t="shared" si="20"/>
        <v>0</v>
      </c>
      <c r="Z33" s="113">
        <f t="shared" si="21"/>
        <v>1.8526528258362167</v>
      </c>
      <c r="AA33" s="55"/>
      <c r="AB33" s="55"/>
      <c r="AC33" s="55"/>
      <c r="AD33" s="59">
        <v>0</v>
      </c>
      <c r="AE33" s="52">
        <v>0</v>
      </c>
      <c r="AF33" s="53">
        <v>826</v>
      </c>
      <c r="AG33" s="57">
        <f t="shared" si="22"/>
        <v>0</v>
      </c>
      <c r="AH33" s="55">
        <f t="shared" si="23"/>
        <v>0.595444059976932</v>
      </c>
      <c r="AI33" s="56"/>
      <c r="AJ33" s="53">
        <v>3709</v>
      </c>
      <c r="AK33" s="57">
        <f t="shared" si="24"/>
        <v>0</v>
      </c>
      <c r="AL33" s="55">
        <f t="shared" si="25"/>
        <v>2.673731257208766</v>
      </c>
      <c r="AM33" s="56"/>
      <c r="AN33" s="56" t="e">
        <f t="shared" si="26"/>
        <v>#DIV/0!</v>
      </c>
      <c r="AO33" s="61" t="e">
        <f t="shared" si="27"/>
        <v>#DIV/0!</v>
      </c>
      <c r="AP33" s="62"/>
      <c r="AQ33" s="63"/>
      <c r="AR33" s="47">
        <v>827</v>
      </c>
      <c r="AS33" s="64"/>
      <c r="AT33" s="65"/>
      <c r="AU33" s="66"/>
      <c r="AV33" s="47">
        <v>3767</v>
      </c>
      <c r="AW33" s="64">
        <f t="shared" si="28"/>
        <v>0</v>
      </c>
      <c r="AX33" s="65">
        <f t="shared" si="29"/>
        <v>2.7155420991926182</v>
      </c>
      <c r="AY33" s="67"/>
      <c r="AZ33"/>
      <c r="BA33"/>
      <c r="BB33"/>
    </row>
    <row r="34" spans="1:54" s="47" customFormat="1" ht="15.75">
      <c r="A34" s="68"/>
      <c r="C34" s="47" t="s">
        <v>52</v>
      </c>
      <c r="D34" s="48">
        <v>1922</v>
      </c>
      <c r="E34" s="49">
        <v>43206230</v>
      </c>
      <c r="F34" s="50"/>
      <c r="G34" s="49">
        <v>991.9</v>
      </c>
      <c r="H34" s="51">
        <v>0</v>
      </c>
      <c r="I34" s="52">
        <v>0</v>
      </c>
      <c r="J34" s="53">
        <v>1739</v>
      </c>
      <c r="K34" s="54">
        <f t="shared" si="15"/>
        <v>0</v>
      </c>
      <c r="L34" s="55">
        <f t="shared" si="16"/>
        <v>1.7532009275128542</v>
      </c>
      <c r="M34" s="56" t="e">
        <f>K34/#REF!</f>
        <v>#REF!</v>
      </c>
      <c r="N34" s="53">
        <v>195</v>
      </c>
      <c r="O34" s="57">
        <f t="shared" si="17"/>
        <v>0</v>
      </c>
      <c r="P34" s="55"/>
      <c r="Q34" s="58"/>
      <c r="R34" s="59">
        <v>0</v>
      </c>
      <c r="S34" s="52">
        <v>0</v>
      </c>
      <c r="T34" s="123">
        <v>2256</v>
      </c>
      <c r="U34" s="57">
        <f t="shared" si="18"/>
        <v>0</v>
      </c>
      <c r="V34" s="55">
        <f t="shared" si="19"/>
        <v>2.2744228248815404</v>
      </c>
      <c r="W34" s="55"/>
      <c r="X34" s="60">
        <v>820</v>
      </c>
      <c r="Y34" s="57">
        <f t="shared" si="20"/>
        <v>0</v>
      </c>
      <c r="Z34" s="113">
        <f t="shared" si="21"/>
        <v>0.8266962395402763</v>
      </c>
      <c r="AA34" s="55"/>
      <c r="AB34" s="55"/>
      <c r="AC34" s="55"/>
      <c r="AD34" s="59">
        <v>0</v>
      </c>
      <c r="AE34" s="52">
        <v>0</v>
      </c>
      <c r="AF34" s="53">
        <v>6714</v>
      </c>
      <c r="AG34" s="57">
        <f t="shared" si="22"/>
        <v>0</v>
      </c>
      <c r="AH34" s="55">
        <f t="shared" si="23"/>
        <v>6.768827502772457</v>
      </c>
      <c r="AI34" s="56"/>
      <c r="AJ34" s="53">
        <v>5345</v>
      </c>
      <c r="AK34" s="57">
        <f t="shared" si="24"/>
        <v>0</v>
      </c>
      <c r="AL34" s="55">
        <f t="shared" si="25"/>
        <v>5.388648049198508</v>
      </c>
      <c r="AM34" s="56"/>
      <c r="AN34" s="56" t="e">
        <f t="shared" si="26"/>
        <v>#DIV/0!</v>
      </c>
      <c r="AO34" s="61" t="e">
        <f t="shared" si="27"/>
        <v>#DIV/0!</v>
      </c>
      <c r="AP34" s="62"/>
      <c r="AQ34" s="63"/>
      <c r="AR34" s="47">
        <v>7117</v>
      </c>
      <c r="AS34" s="64"/>
      <c r="AT34" s="65"/>
      <c r="AU34" s="66"/>
      <c r="AV34" s="47">
        <v>5788</v>
      </c>
      <c r="AW34" s="64">
        <f t="shared" si="28"/>
        <v>0</v>
      </c>
      <c r="AX34" s="65">
        <f t="shared" si="29"/>
        <v>5.835265651779413</v>
      </c>
      <c r="AY34" s="67"/>
      <c r="AZ34"/>
      <c r="BA34"/>
      <c r="BB34"/>
    </row>
    <row r="35" spans="1:54" s="47" customFormat="1" ht="15.75">
      <c r="A35" s="68"/>
      <c r="D35" s="48"/>
      <c r="E35" s="49"/>
      <c r="F35" s="50"/>
      <c r="G35" s="49"/>
      <c r="H35" s="69"/>
      <c r="I35" s="70"/>
      <c r="J35" s="53"/>
      <c r="K35" s="54"/>
      <c r="L35" s="55"/>
      <c r="M35" s="56"/>
      <c r="N35" s="53"/>
      <c r="O35" s="57"/>
      <c r="P35" s="55"/>
      <c r="Q35" s="58"/>
      <c r="R35" s="71"/>
      <c r="S35" s="72"/>
      <c r="T35" s="53"/>
      <c r="U35" s="55"/>
      <c r="V35" s="55"/>
      <c r="W35" s="55"/>
      <c r="X35" s="60"/>
      <c r="Y35" s="55"/>
      <c r="Z35" s="55"/>
      <c r="AA35" s="55"/>
      <c r="AB35" s="55"/>
      <c r="AC35" s="55"/>
      <c r="AD35" s="71"/>
      <c r="AE35" s="72"/>
      <c r="AF35" s="53"/>
      <c r="AG35" s="57"/>
      <c r="AH35" s="55"/>
      <c r="AI35" s="56"/>
      <c r="AJ35" s="53"/>
      <c r="AK35" s="57"/>
      <c r="AL35" s="55"/>
      <c r="AM35" s="56"/>
      <c r="AN35" s="56"/>
      <c r="AO35" s="61"/>
      <c r="AP35" s="73"/>
      <c r="AQ35" s="74"/>
      <c r="AS35" s="64"/>
      <c r="AT35" s="65"/>
      <c r="AU35" s="66"/>
      <c r="AW35" s="64"/>
      <c r="AX35" s="65"/>
      <c r="AY35" s="67"/>
      <c r="AZ35"/>
      <c r="BA35"/>
      <c r="BB35"/>
    </row>
    <row r="36" spans="1:51" s="76" customFormat="1" ht="15.75">
      <c r="A36" s="75"/>
      <c r="B36" s="76" t="s">
        <v>56</v>
      </c>
      <c r="D36" s="77"/>
      <c r="F36" s="78">
        <f>$G36/640</f>
        <v>11.13765625</v>
      </c>
      <c r="G36" s="76">
        <f>SUM(G28:G34)</f>
        <v>7128.099999999999</v>
      </c>
      <c r="H36" s="79"/>
      <c r="I36" s="80"/>
      <c r="J36" s="81">
        <f>SUM(J28:J34)</f>
        <v>16452</v>
      </c>
      <c r="K36" s="82">
        <f>SUM(K28:K34)</f>
        <v>6927</v>
      </c>
      <c r="L36" s="83">
        <f>J36/$G36</f>
        <v>2.3080484280523565</v>
      </c>
      <c r="M36" s="84">
        <f>K36/$G38</f>
        <v>1.8988486842105263</v>
      </c>
      <c r="N36" s="81">
        <f>SUM(N28:N34)</f>
        <v>8788</v>
      </c>
      <c r="O36" s="82">
        <f>SUM(O28:O34)</f>
        <v>9</v>
      </c>
      <c r="P36" s="83">
        <f>N36/$G36</f>
        <v>1.2328671034356982</v>
      </c>
      <c r="Q36" s="85">
        <f>O36/G38</f>
        <v>0.0024671052631578946</v>
      </c>
      <c r="R36" s="86"/>
      <c r="S36" s="87"/>
      <c r="T36" s="88">
        <f>SUM(T28:T35)</f>
        <v>19163</v>
      </c>
      <c r="U36" s="88">
        <f>SUM(U28:U35)</f>
        <v>8296</v>
      </c>
      <c r="V36" s="88">
        <f>SUM(V28:V35)</f>
        <v>20.14958925939436</v>
      </c>
      <c r="W36" s="84">
        <f>U36/$G38</f>
        <v>2.2741228070175437</v>
      </c>
      <c r="X36" s="88">
        <f>SUM(X28:X35)</f>
        <v>10531</v>
      </c>
      <c r="Y36" s="88">
        <f>SUM(Y28:Y34)</f>
        <v>9</v>
      </c>
      <c r="Z36" s="83">
        <f>X36/G36</f>
        <v>1.4773922924762561</v>
      </c>
      <c r="AA36" s="84">
        <f>Y36/G38</f>
        <v>0.0024671052631578946</v>
      </c>
      <c r="AB36" s="83"/>
      <c r="AC36" s="83"/>
      <c r="AD36" s="86"/>
      <c r="AE36" s="87"/>
      <c r="AF36" s="81">
        <f>SUM(AF28:AF34)</f>
        <v>29390</v>
      </c>
      <c r="AG36" s="82">
        <f>SUM(AG28:AG34)</f>
        <v>10995</v>
      </c>
      <c r="AH36" s="83">
        <f>AF36/$G36</f>
        <v>4.123118362537002</v>
      </c>
      <c r="AI36" s="84">
        <f>AG36/$G38</f>
        <v>3.0139802631578947</v>
      </c>
      <c r="AJ36" s="81">
        <f>SUM(AJ28:AJ34)</f>
        <v>18649</v>
      </c>
      <c r="AK36" s="82">
        <f>SUM(AK28:AK34)</f>
        <v>259</v>
      </c>
      <c r="AL36" s="83">
        <f>AJ36/$G36</f>
        <v>2.616265203911281</v>
      </c>
      <c r="AM36" s="84">
        <f>AK36/$G38</f>
        <v>0.07099780701754387</v>
      </c>
      <c r="AN36" s="84">
        <f>SUM(AG36/AK36)</f>
        <v>42.45173745173745</v>
      </c>
      <c r="AO36" s="89">
        <f>SUM(AG36-K36)/K36</f>
        <v>0.5872672152446947</v>
      </c>
      <c r="AP36" s="90"/>
      <c r="AQ36" s="91"/>
      <c r="AR36" s="76">
        <f>SUM(AR28:AR34)</f>
        <v>31511</v>
      </c>
      <c r="AS36" s="124">
        <f>SUM(AS28:AS34)</f>
        <v>0</v>
      </c>
      <c r="AT36" s="78">
        <f>AR36/$G36</f>
        <v>4.420673110646597</v>
      </c>
      <c r="AU36" s="92">
        <f>AS36/$G38</f>
        <v>0</v>
      </c>
      <c r="AV36" s="76">
        <f>SUM(AV28:AV34)</f>
        <v>20928</v>
      </c>
      <c r="AW36" s="124">
        <f>SUM(AW28:AW34)</f>
        <v>309</v>
      </c>
      <c r="AX36" s="78">
        <f>AV36/$G36</f>
        <v>2.9359857465523773</v>
      </c>
      <c r="AY36" s="93">
        <f>AW36/$G38</f>
        <v>0.08470394736842106</v>
      </c>
    </row>
    <row r="37" spans="1:54" s="47" customFormat="1" ht="15.75">
      <c r="A37" s="68"/>
      <c r="D37" s="48"/>
      <c r="E37" s="49"/>
      <c r="F37" s="50"/>
      <c r="G37" s="49"/>
      <c r="H37" s="69"/>
      <c r="I37" s="70"/>
      <c r="J37" s="53"/>
      <c r="K37" s="54"/>
      <c r="L37" s="55"/>
      <c r="M37" s="56"/>
      <c r="N37" s="53"/>
      <c r="O37" s="57"/>
      <c r="P37" s="55"/>
      <c r="Q37" s="58"/>
      <c r="R37" s="71"/>
      <c r="S37" s="72"/>
      <c r="T37" s="53"/>
      <c r="U37" s="55"/>
      <c r="V37" s="55"/>
      <c r="W37" s="55"/>
      <c r="X37" s="60"/>
      <c r="Y37" s="55"/>
      <c r="Z37" s="55"/>
      <c r="AA37" s="55"/>
      <c r="AB37" s="55"/>
      <c r="AC37" s="55"/>
      <c r="AD37" s="71"/>
      <c r="AE37" s="72"/>
      <c r="AF37" s="53"/>
      <c r="AG37" s="57"/>
      <c r="AH37" s="55"/>
      <c r="AI37" s="56"/>
      <c r="AJ37" s="53"/>
      <c r="AK37" s="57"/>
      <c r="AL37" s="55"/>
      <c r="AM37" s="56"/>
      <c r="AN37" s="56"/>
      <c r="AO37" s="61"/>
      <c r="AP37" s="73"/>
      <c r="AQ37" s="74"/>
      <c r="AS37" s="64"/>
      <c r="AT37" s="65"/>
      <c r="AU37" s="56"/>
      <c r="AW37" s="64"/>
      <c r="AX37" s="65"/>
      <c r="AY37" s="67"/>
      <c r="AZ37"/>
      <c r="BA37"/>
      <c r="BB37"/>
    </row>
    <row r="38" spans="1:51" s="46" customFormat="1" ht="15.75">
      <c r="A38" s="68"/>
      <c r="B38" s="46" t="s">
        <v>54</v>
      </c>
      <c r="D38" s="94"/>
      <c r="E38" s="95"/>
      <c r="F38" s="96">
        <v>5.7</v>
      </c>
      <c r="G38" s="95">
        <v>3648</v>
      </c>
      <c r="H38" s="97"/>
      <c r="I38" s="98"/>
      <c r="K38" s="99">
        <v>16354</v>
      </c>
      <c r="L38" s="100">
        <v>4.5</v>
      </c>
      <c r="M38" s="100"/>
      <c r="N38" s="99">
        <v>1701</v>
      </c>
      <c r="O38" s="104"/>
      <c r="P38" s="100">
        <v>0.1</v>
      </c>
      <c r="Q38" s="101"/>
      <c r="R38" s="102"/>
      <c r="S38" s="103"/>
      <c r="U38" s="100"/>
      <c r="V38" s="100"/>
      <c r="W38" s="100"/>
      <c r="X38" s="104"/>
      <c r="Y38" s="100"/>
      <c r="Z38" s="100"/>
      <c r="AA38" s="100"/>
      <c r="AB38" s="100"/>
      <c r="AC38" s="100"/>
      <c r="AD38" s="102"/>
      <c r="AE38" s="103"/>
      <c r="AG38" s="99">
        <v>27197</v>
      </c>
      <c r="AI38" s="100">
        <v>7.5</v>
      </c>
      <c r="AJ38" s="99">
        <v>2752</v>
      </c>
      <c r="AK38" s="104"/>
      <c r="AM38" s="100">
        <v>0.8</v>
      </c>
      <c r="AN38" s="100">
        <v>9.9</v>
      </c>
      <c r="AO38" s="105">
        <v>0.66</v>
      </c>
      <c r="AP38" s="106"/>
      <c r="AQ38" s="97"/>
      <c r="AT38" s="107"/>
      <c r="AU38" s="107"/>
      <c r="AX38" s="107"/>
      <c r="AY38" s="10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8.28125" style="136" customWidth="1"/>
    <col min="2" max="2" width="37.421875" style="135" bestFit="1" customWidth="1"/>
    <col min="3" max="3" width="31.00390625" style="135" customWidth="1"/>
    <col min="4" max="4" width="8.140625" style="135" bestFit="1" customWidth="1"/>
    <col min="5" max="5" width="12.28125" style="135" customWidth="1"/>
    <col min="6" max="6" width="7.140625" style="135" customWidth="1"/>
    <col min="7" max="7" width="11.7109375" style="135" customWidth="1"/>
    <col min="8" max="8" width="13.00390625" style="135" customWidth="1"/>
    <col min="9" max="9" width="11.7109375" style="135" customWidth="1"/>
    <col min="10" max="10" width="11.7109375" style="139" customWidth="1"/>
    <col min="11" max="11" width="11.7109375" style="135" customWidth="1"/>
    <col min="12" max="12" width="11.7109375" style="139" customWidth="1"/>
    <col min="13" max="13" width="11.7109375" style="142" customWidth="1"/>
    <col min="14" max="14" width="13.00390625" style="142" customWidth="1"/>
    <col min="15" max="15" width="11.7109375" style="135" customWidth="1"/>
    <col min="16" max="16" width="11.7109375" style="139" customWidth="1"/>
    <col min="17" max="17" width="11.7109375" style="135" customWidth="1"/>
    <col min="18" max="18" width="11.7109375" style="139" customWidth="1"/>
    <col min="19" max="19" width="11.7109375" style="142" customWidth="1"/>
    <col min="20" max="20" width="13.00390625" style="142" customWidth="1"/>
    <col min="21" max="21" width="11.7109375" style="135" customWidth="1"/>
    <col min="22" max="22" width="11.7109375" style="139" customWidth="1"/>
    <col min="23" max="23" width="11.57421875" style="135" customWidth="1"/>
    <col min="24" max="24" width="11.7109375" style="140" customWidth="1"/>
    <col min="25" max="25" width="12.7109375" style="135" customWidth="1"/>
    <col min="26" max="27" width="13.28125" style="135" customWidth="1"/>
    <col min="28" max="28" width="13.28125" style="142" customWidth="1"/>
    <col min="29" max="30" width="12.7109375" style="135" customWidth="1"/>
    <col min="31" max="31" width="12.57421875" style="135" customWidth="1"/>
    <col min="32" max="32" width="12.7109375" style="135" customWidth="1"/>
    <col min="33" max="16384" width="9.140625" style="135" customWidth="1"/>
  </cols>
  <sheetData>
    <row r="1" spans="1:38" ht="49.5" customHeight="1">
      <c r="A1" s="125" t="s">
        <v>58</v>
      </c>
      <c r="B1" s="126" t="s">
        <v>59</v>
      </c>
      <c r="C1" s="127" t="s">
        <v>2</v>
      </c>
      <c r="D1" s="128" t="s">
        <v>3</v>
      </c>
      <c r="E1" s="129" t="s">
        <v>60</v>
      </c>
      <c r="F1" s="129" t="s">
        <v>61</v>
      </c>
      <c r="G1" s="130" t="s">
        <v>8</v>
      </c>
      <c r="H1" s="130" t="s">
        <v>7</v>
      </c>
      <c r="I1" s="131" t="s">
        <v>62</v>
      </c>
      <c r="J1" s="131" t="s">
        <v>63</v>
      </c>
      <c r="K1" s="131" t="s">
        <v>64</v>
      </c>
      <c r="L1" s="131" t="s">
        <v>65</v>
      </c>
      <c r="M1" s="130" t="s">
        <v>18</v>
      </c>
      <c r="N1" s="130" t="s">
        <v>17</v>
      </c>
      <c r="O1" s="131" t="s">
        <v>66</v>
      </c>
      <c r="P1" s="131" t="s">
        <v>67</v>
      </c>
      <c r="Q1" s="131" t="s">
        <v>68</v>
      </c>
      <c r="R1" s="131" t="s">
        <v>69</v>
      </c>
      <c r="S1" s="132" t="s">
        <v>30</v>
      </c>
      <c r="T1" s="132" t="s">
        <v>29</v>
      </c>
      <c r="U1" s="131" t="s">
        <v>70</v>
      </c>
      <c r="V1" s="131" t="s">
        <v>71</v>
      </c>
      <c r="W1" s="131" t="s">
        <v>72</v>
      </c>
      <c r="X1" s="131" t="s">
        <v>73</v>
      </c>
      <c r="Y1" s="132" t="s">
        <v>42</v>
      </c>
      <c r="Z1" s="132" t="s">
        <v>41</v>
      </c>
      <c r="AA1" s="131" t="s">
        <v>74</v>
      </c>
      <c r="AB1" s="131" t="s">
        <v>75</v>
      </c>
      <c r="AC1" s="131" t="s">
        <v>76</v>
      </c>
      <c r="AD1" s="133" t="s">
        <v>77</v>
      </c>
      <c r="AE1" s="125" t="s">
        <v>78</v>
      </c>
      <c r="AF1" s="125" t="s">
        <v>79</v>
      </c>
      <c r="AG1" s="134" t="s">
        <v>80</v>
      </c>
      <c r="AH1" s="132" t="s">
        <v>81</v>
      </c>
      <c r="AI1" s="125" t="s">
        <v>82</v>
      </c>
      <c r="AJ1" s="125" t="s">
        <v>83</v>
      </c>
      <c r="AK1" s="134" t="s">
        <v>84</v>
      </c>
      <c r="AL1" s="132" t="s">
        <v>85</v>
      </c>
    </row>
    <row r="2" spans="1:37" ht="15.75">
      <c r="A2" s="136">
        <v>36</v>
      </c>
      <c r="B2" s="127" t="s">
        <v>86</v>
      </c>
      <c r="C2" s="127" t="s">
        <v>87</v>
      </c>
      <c r="D2" s="135">
        <v>1939</v>
      </c>
      <c r="E2" s="137">
        <v>49224360</v>
      </c>
      <c r="F2" s="137">
        <v>1130.0358126721762</v>
      </c>
      <c r="G2" s="138">
        <v>0.1</v>
      </c>
      <c r="H2" s="138">
        <v>0.9</v>
      </c>
      <c r="I2" s="135">
        <v>1842</v>
      </c>
      <c r="K2" s="135">
        <v>821</v>
      </c>
      <c r="M2" s="138">
        <v>0.1</v>
      </c>
      <c r="N2" s="138">
        <v>0.9</v>
      </c>
      <c r="O2" s="139"/>
      <c r="Q2" s="139"/>
      <c r="S2" s="138">
        <v>0.1</v>
      </c>
      <c r="T2" s="138">
        <v>0.9</v>
      </c>
      <c r="U2" s="135">
        <v>2456</v>
      </c>
      <c r="W2" s="135">
        <v>822</v>
      </c>
      <c r="X2" s="139"/>
      <c r="Y2" s="138">
        <v>0.1</v>
      </c>
      <c r="Z2" s="138">
        <v>0.9</v>
      </c>
      <c r="AA2" s="135">
        <v>2531</v>
      </c>
      <c r="AB2" s="139"/>
      <c r="AC2" s="135">
        <v>823</v>
      </c>
      <c r="AD2" s="140"/>
      <c r="AE2" s="129"/>
      <c r="AF2" s="141"/>
      <c r="AG2" s="141"/>
      <c r="AH2" s="142"/>
      <c r="AI2" s="143"/>
      <c r="AJ2" s="144"/>
      <c r="AK2" s="144"/>
    </row>
    <row r="3" spans="2:37" ht="15.75">
      <c r="B3" s="127"/>
      <c r="C3" s="127" t="s">
        <v>87</v>
      </c>
      <c r="D3" s="135">
        <v>1940</v>
      </c>
      <c r="E3" s="137">
        <v>34660320</v>
      </c>
      <c r="F3" s="137">
        <v>795.6914600550964</v>
      </c>
      <c r="G3" s="138">
        <v>0.4</v>
      </c>
      <c r="H3" s="138">
        <v>1</v>
      </c>
      <c r="I3" s="135">
        <v>3094</v>
      </c>
      <c r="K3" s="135">
        <v>445</v>
      </c>
      <c r="M3" s="138">
        <v>0.4</v>
      </c>
      <c r="N3" s="138">
        <v>1</v>
      </c>
      <c r="O3" s="139"/>
      <c r="Q3" s="139"/>
      <c r="S3" s="138">
        <v>0.4</v>
      </c>
      <c r="T3" s="138">
        <v>1</v>
      </c>
      <c r="U3" s="135">
        <v>3393</v>
      </c>
      <c r="W3" s="135">
        <v>445</v>
      </c>
      <c r="X3" s="139"/>
      <c r="Y3" s="138">
        <v>0.4</v>
      </c>
      <c r="Z3" s="138">
        <v>1</v>
      </c>
      <c r="AA3" s="135">
        <v>3423</v>
      </c>
      <c r="AB3" s="139"/>
      <c r="AC3" s="135">
        <v>445</v>
      </c>
      <c r="AD3" s="140"/>
      <c r="AE3" s="129"/>
      <c r="AF3" s="141"/>
      <c r="AG3" s="141"/>
      <c r="AH3" s="142"/>
      <c r="AI3" s="143"/>
      <c r="AJ3" s="144"/>
      <c r="AK3" s="144"/>
    </row>
    <row r="4" spans="2:37" ht="15.75">
      <c r="B4" s="127"/>
      <c r="C4" s="127" t="s">
        <v>87</v>
      </c>
      <c r="D4" s="135">
        <v>1941</v>
      </c>
      <c r="E4" s="137">
        <v>60427900</v>
      </c>
      <c r="F4" s="137">
        <v>1387.2337006427915</v>
      </c>
      <c r="G4" s="138">
        <v>0.7</v>
      </c>
      <c r="H4" s="138">
        <v>1</v>
      </c>
      <c r="I4" s="135">
        <v>1914</v>
      </c>
      <c r="K4" s="135">
        <v>556</v>
      </c>
      <c r="M4" s="138">
        <v>0.7</v>
      </c>
      <c r="N4" s="138">
        <v>1</v>
      </c>
      <c r="O4" s="139"/>
      <c r="Q4" s="139"/>
      <c r="S4" s="138">
        <v>0.7</v>
      </c>
      <c r="T4" s="138">
        <v>1</v>
      </c>
      <c r="U4" s="135">
        <v>3709</v>
      </c>
      <c r="W4" s="135">
        <v>826</v>
      </c>
      <c r="X4" s="139"/>
      <c r="Y4" s="138">
        <v>0.7</v>
      </c>
      <c r="Z4" s="138">
        <v>1</v>
      </c>
      <c r="AA4" s="135">
        <v>3767</v>
      </c>
      <c r="AB4" s="139"/>
      <c r="AC4" s="135">
        <v>827</v>
      </c>
      <c r="AD4" s="140"/>
      <c r="AE4" s="129"/>
      <c r="AF4" s="141"/>
      <c r="AG4" s="141"/>
      <c r="AH4" s="142"/>
      <c r="AI4" s="143"/>
      <c r="AJ4" s="144"/>
      <c r="AK4" s="144"/>
    </row>
    <row r="5" spans="2:37" ht="15.75">
      <c r="B5" s="127"/>
      <c r="C5" s="127" t="s">
        <v>87</v>
      </c>
      <c r="D5" s="135">
        <v>1942</v>
      </c>
      <c r="E5" s="137">
        <v>32252810</v>
      </c>
      <c r="F5" s="137">
        <v>740.4226354453627</v>
      </c>
      <c r="G5" s="138">
        <v>1</v>
      </c>
      <c r="H5" s="138">
        <v>0.3</v>
      </c>
      <c r="I5" s="135">
        <v>841</v>
      </c>
      <c r="K5" s="135">
        <v>1975</v>
      </c>
      <c r="M5" s="138">
        <v>1</v>
      </c>
      <c r="N5" s="138">
        <v>0.3</v>
      </c>
      <c r="O5" s="139"/>
      <c r="Q5" s="139"/>
      <c r="S5" s="138">
        <v>1</v>
      </c>
      <c r="T5" s="138">
        <v>0.3</v>
      </c>
      <c r="U5" s="135">
        <v>1240</v>
      </c>
      <c r="W5" s="135">
        <v>2926</v>
      </c>
      <c r="X5" s="139"/>
      <c r="Y5" s="138">
        <v>1</v>
      </c>
      <c r="Z5" s="138">
        <v>0.3</v>
      </c>
      <c r="AA5" s="135">
        <v>1497</v>
      </c>
      <c r="AB5" s="139"/>
      <c r="AC5" s="135">
        <v>3042</v>
      </c>
      <c r="AD5" s="140"/>
      <c r="AE5" s="129"/>
      <c r="AF5" s="141"/>
      <c r="AG5" s="141"/>
      <c r="AH5" s="142"/>
      <c r="AI5" s="143"/>
      <c r="AJ5" s="144"/>
      <c r="AK5" s="144"/>
    </row>
    <row r="6" spans="2:37" ht="15.75">
      <c r="B6" s="127"/>
      <c r="C6" s="127" t="s">
        <v>87</v>
      </c>
      <c r="D6" s="135">
        <v>1943</v>
      </c>
      <c r="E6" s="137">
        <v>36339440</v>
      </c>
      <c r="F6" s="137">
        <v>834.2387511478421</v>
      </c>
      <c r="G6" s="138">
        <v>1</v>
      </c>
      <c r="H6" s="138">
        <v>1</v>
      </c>
      <c r="I6" s="135">
        <v>2382</v>
      </c>
      <c r="K6" s="135">
        <v>659</v>
      </c>
      <c r="M6" s="138">
        <v>1</v>
      </c>
      <c r="N6" s="138">
        <v>1</v>
      </c>
      <c r="O6" s="139"/>
      <c r="Q6" s="139"/>
      <c r="S6" s="138">
        <v>1</v>
      </c>
      <c r="T6" s="138">
        <v>1</v>
      </c>
      <c r="U6" s="135">
        <v>2602</v>
      </c>
      <c r="W6" s="135">
        <v>659</v>
      </c>
      <c r="X6" s="139"/>
      <c r="Y6" s="138">
        <v>1</v>
      </c>
      <c r="Z6" s="138">
        <v>1</v>
      </c>
      <c r="AA6" s="135">
        <v>2653</v>
      </c>
      <c r="AB6" s="139"/>
      <c r="AC6" s="135">
        <v>659</v>
      </c>
      <c r="AD6" s="140"/>
      <c r="AE6" s="129"/>
      <c r="AF6" s="141"/>
      <c r="AG6" s="141"/>
      <c r="AH6" s="142"/>
      <c r="AI6" s="143"/>
      <c r="AJ6" s="144"/>
      <c r="AK6" s="144"/>
    </row>
    <row r="7" spans="2:37" ht="15.75">
      <c r="B7" s="127"/>
      <c r="C7" s="127" t="s">
        <v>87</v>
      </c>
      <c r="D7" s="135">
        <v>1944</v>
      </c>
      <c r="E7" s="137">
        <v>38268170</v>
      </c>
      <c r="F7" s="137">
        <v>878.5162993572085</v>
      </c>
      <c r="G7" s="138">
        <v>1</v>
      </c>
      <c r="H7" s="138">
        <v>1</v>
      </c>
      <c r="I7" s="135">
        <v>1445</v>
      </c>
      <c r="K7" s="135">
        <v>555</v>
      </c>
      <c r="M7" s="138">
        <v>1</v>
      </c>
      <c r="N7" s="138">
        <v>1</v>
      </c>
      <c r="O7" s="139"/>
      <c r="Q7" s="139"/>
      <c r="S7" s="138">
        <v>1</v>
      </c>
      <c r="T7" s="138">
        <v>1</v>
      </c>
      <c r="U7" s="135">
        <v>1609</v>
      </c>
      <c r="W7" s="135">
        <v>2357</v>
      </c>
      <c r="X7" s="139"/>
      <c r="Y7" s="138">
        <v>1</v>
      </c>
      <c r="Z7" s="138">
        <v>1</v>
      </c>
      <c r="AA7" s="135">
        <v>1696</v>
      </c>
      <c r="AB7" s="139"/>
      <c r="AC7" s="135">
        <v>2712</v>
      </c>
      <c r="AD7" s="140"/>
      <c r="AE7" s="129"/>
      <c r="AF7" s="141"/>
      <c r="AG7" s="141"/>
      <c r="AH7" s="142"/>
      <c r="AI7" s="143"/>
      <c r="AJ7" s="144"/>
      <c r="AK7" s="144"/>
    </row>
    <row r="8" spans="2:37" ht="15.75">
      <c r="B8" s="127"/>
      <c r="C8" s="127" t="s">
        <v>87</v>
      </c>
      <c r="D8" s="135">
        <v>1945</v>
      </c>
      <c r="E8" s="137">
        <v>40351150</v>
      </c>
      <c r="F8" s="137">
        <v>926.334940312213</v>
      </c>
      <c r="G8" s="138">
        <v>1</v>
      </c>
      <c r="H8" s="138">
        <v>1</v>
      </c>
      <c r="I8" s="135">
        <v>1703</v>
      </c>
      <c r="K8" s="135">
        <v>1031</v>
      </c>
      <c r="M8" s="138">
        <v>1</v>
      </c>
      <c r="N8" s="138">
        <v>1</v>
      </c>
      <c r="O8" s="139"/>
      <c r="Q8" s="139"/>
      <c r="S8" s="138">
        <v>1</v>
      </c>
      <c r="T8" s="138">
        <v>1</v>
      </c>
      <c r="U8" s="135">
        <v>2991</v>
      </c>
      <c r="W8" s="135">
        <v>2493</v>
      </c>
      <c r="X8" s="139"/>
      <c r="Y8" s="138">
        <v>1</v>
      </c>
      <c r="Z8" s="138">
        <v>1</v>
      </c>
      <c r="AA8" s="135">
        <v>3012</v>
      </c>
      <c r="AB8" s="139"/>
      <c r="AC8" s="135">
        <v>2665</v>
      </c>
      <c r="AD8" s="140"/>
      <c r="AE8" s="129"/>
      <c r="AF8" s="141"/>
      <c r="AG8" s="141"/>
      <c r="AH8" s="142"/>
      <c r="AI8" s="143"/>
      <c r="AJ8" s="144"/>
      <c r="AK8" s="144"/>
    </row>
    <row r="9" spans="1:37" s="126" customFormat="1" ht="15.75">
      <c r="A9" s="136"/>
      <c r="G9" s="145"/>
      <c r="H9" s="145"/>
      <c r="I9" s="126">
        <v>13221</v>
      </c>
      <c r="J9" s="140"/>
      <c r="K9" s="126">
        <v>6042</v>
      </c>
      <c r="L9" s="140"/>
      <c r="M9" s="145"/>
      <c r="N9" s="145"/>
      <c r="O9" s="140"/>
      <c r="P9" s="140"/>
      <c r="Q9" s="140"/>
      <c r="R9" s="140"/>
      <c r="S9" s="146"/>
      <c r="T9" s="146"/>
      <c r="U9" s="126">
        <v>18000</v>
      </c>
      <c r="V9" s="140"/>
      <c r="W9" s="126">
        <v>10528</v>
      </c>
      <c r="X9" s="140"/>
      <c r="Y9" s="146"/>
      <c r="Z9" s="146"/>
      <c r="AA9" s="126">
        <v>18579</v>
      </c>
      <c r="AB9" s="140"/>
      <c r="AC9" s="126">
        <v>11173</v>
      </c>
      <c r="AD9" s="140"/>
      <c r="AE9" s="129"/>
      <c r="AF9" s="141"/>
      <c r="AG9" s="141"/>
      <c r="AH9" s="141"/>
      <c r="AI9" s="143"/>
      <c r="AJ9" s="144"/>
      <c r="AK9" s="144"/>
    </row>
    <row r="10" spans="1:38" ht="15.75">
      <c r="A10" s="75"/>
      <c r="B10" s="145" t="s">
        <v>88</v>
      </c>
      <c r="C10" s="147"/>
      <c r="D10" s="147"/>
      <c r="E10" s="147"/>
      <c r="F10" s="147"/>
      <c r="G10" s="147"/>
      <c r="H10" s="147"/>
      <c r="I10" s="148">
        <f>SUM((G2*I2)+(G3*I3)+(G4*I4)+(G5*I5)+(G6*I6)+(G7*I7)+(G8*I8))</f>
        <v>9132.6</v>
      </c>
      <c r="J10" s="148">
        <f>SUM(I10/F12)</f>
        <v>2.3857366771159874</v>
      </c>
      <c r="K10" s="148">
        <f>SUM((H2*K2)+(H3*K3)+(H4*K4)+(H5*K5)+(H6*K6)+(H7*K7)+(H8*K8))</f>
        <v>4577.4</v>
      </c>
      <c r="L10" s="148">
        <f>SUM(K10/F12)</f>
        <v>1.1957680250783698</v>
      </c>
      <c r="M10" s="147"/>
      <c r="N10" s="147"/>
      <c r="O10" s="148"/>
      <c r="P10" s="148"/>
      <c r="Q10" s="148"/>
      <c r="R10" s="148"/>
      <c r="S10" s="146"/>
      <c r="T10" s="146"/>
      <c r="U10" s="148">
        <f>SUM((S2*U2)+(S3*U3)+(S4*U4)+(S5*U5)+(S6*U6)+(S7*U7)+(S8*U8))</f>
        <v>12641.1</v>
      </c>
      <c r="V10" s="148">
        <f>SUM(U10/F12)</f>
        <v>3.3022727272727272</v>
      </c>
      <c r="W10" s="148">
        <f>SUM((T2*W2)+(T3*W3)+(T4*W4)+(T5*W5)+(T6*W6)+(T7*W7)+(T8*W8))</f>
        <v>8397.6</v>
      </c>
      <c r="X10" s="148">
        <f>SUM(W10/F12)</f>
        <v>2.193730407523511</v>
      </c>
      <c r="Y10" s="146"/>
      <c r="Z10" s="146"/>
      <c r="AA10" s="148">
        <f>SUM((Y2*AA2)+(Y3*AA3)+(Y4*AA4)+(Y5*AA5)+(Y6*AA6)+(Y7*AA7)+(Y8*AA8))</f>
        <v>13117.2</v>
      </c>
      <c r="AB10" s="148">
        <f>SUM(AA10/F12)</f>
        <v>3.4266457680250784</v>
      </c>
      <c r="AC10" s="148">
        <f>SUM((Z2*AC2)+(Z3*AC3)+(Z4*AC4)+(Z5*AC5)+(Z6*AC6)+(Z7*AC7)+(Z8*AC8))</f>
        <v>8961.3</v>
      </c>
      <c r="AD10" s="148">
        <f>SUM(AC10/F12)</f>
        <v>2.3409874608150467</v>
      </c>
      <c r="AE10" s="149">
        <f>SUM(W10/U10)</f>
        <v>0.6643092768825498</v>
      </c>
      <c r="AF10" s="146">
        <f>SUM(W10-K10)/K10</f>
        <v>0.8345785817276186</v>
      </c>
      <c r="AG10" s="146">
        <f>SUM(U10-I10)/I10</f>
        <v>0.3841731817883188</v>
      </c>
      <c r="AH10" s="138"/>
      <c r="AI10" s="149">
        <f>SUM(AC10/AA10)</f>
        <v>0.6831717134754367</v>
      </c>
      <c r="AJ10" s="146">
        <f>SUM(W10-K10)/K10</f>
        <v>0.8345785817276186</v>
      </c>
      <c r="AK10" s="146">
        <f>SUM(AA10-I10)/I10</f>
        <v>0.4363051047894357</v>
      </c>
      <c r="AL10" s="147"/>
    </row>
    <row r="11" spans="13:37" ht="15.75">
      <c r="M11" s="135"/>
      <c r="N11" s="135"/>
      <c r="O11" s="139"/>
      <c r="Q11" s="139"/>
      <c r="X11" s="139"/>
      <c r="Y11" s="142"/>
      <c r="Z11" s="142"/>
      <c r="AB11" s="139"/>
      <c r="AD11" s="140"/>
      <c r="AE11" s="129"/>
      <c r="AF11" s="141"/>
      <c r="AG11" s="141"/>
      <c r="AH11" s="142"/>
      <c r="AI11" s="143"/>
      <c r="AJ11" s="144"/>
      <c r="AK11" s="144"/>
    </row>
    <row r="12" spans="2:37" ht="15.75">
      <c r="B12" s="126" t="s">
        <v>89</v>
      </c>
      <c r="F12" s="126">
        <v>3828</v>
      </c>
      <c r="I12" s="126">
        <v>9713</v>
      </c>
      <c r="J12" s="140">
        <f>SUM(I12/F12)</f>
        <v>2.5373563218390807</v>
      </c>
      <c r="K12" s="126">
        <v>4085</v>
      </c>
      <c r="L12" s="140">
        <f>SUM(K12/F12)</f>
        <v>1.0671368861024033</v>
      </c>
      <c r="M12" s="135"/>
      <c r="N12" s="135"/>
      <c r="O12" s="140"/>
      <c r="P12" s="140"/>
      <c r="Q12" s="140"/>
      <c r="R12" s="140"/>
      <c r="S12" s="141"/>
      <c r="T12" s="141"/>
      <c r="U12" s="126">
        <v>10046</v>
      </c>
      <c r="V12" s="140">
        <f>SUM(U12/F12)</f>
        <v>2.6243469174503655</v>
      </c>
      <c r="W12" s="126">
        <v>4593</v>
      </c>
      <c r="X12" s="140">
        <f>SUM(W12/F12)</f>
        <v>1.1998432601880877</v>
      </c>
      <c r="Y12" s="141"/>
      <c r="Z12" s="141"/>
      <c r="AB12" s="139"/>
      <c r="AD12" s="140"/>
      <c r="AE12" s="129">
        <f>SUM(W12/U12)</f>
        <v>0.4571968942862831</v>
      </c>
      <c r="AF12" s="141">
        <f>SUM(W12-K12)/K12</f>
        <v>0.12435740514075887</v>
      </c>
      <c r="AG12" s="141">
        <f>SUM(U12-I12)/I12</f>
        <v>0.034283949346237005</v>
      </c>
      <c r="AH12" s="141">
        <v>0.31</v>
      </c>
      <c r="AI12" s="143"/>
      <c r="AJ12" s="144"/>
      <c r="AK12" s="144"/>
    </row>
    <row r="13" spans="2:37" ht="15.75">
      <c r="B13" s="126"/>
      <c r="F13" s="126"/>
      <c r="I13" s="126"/>
      <c r="J13" s="140"/>
      <c r="K13" s="126"/>
      <c r="L13" s="140"/>
      <c r="M13" s="135"/>
      <c r="N13" s="135"/>
      <c r="O13" s="140"/>
      <c r="P13" s="140"/>
      <c r="Q13" s="140"/>
      <c r="R13" s="140"/>
      <c r="S13" s="141"/>
      <c r="T13" s="141"/>
      <c r="U13" s="126"/>
      <c r="V13" s="140"/>
      <c r="W13" s="126"/>
      <c r="Y13" s="141"/>
      <c r="Z13" s="141"/>
      <c r="AB13" s="139"/>
      <c r="AD13" s="140"/>
      <c r="AE13" s="129"/>
      <c r="AF13" s="141"/>
      <c r="AG13" s="141"/>
      <c r="AH13" s="142"/>
      <c r="AI13" s="143"/>
      <c r="AJ13" s="144"/>
      <c r="AK13" s="144"/>
    </row>
    <row r="14" spans="13:37" ht="15.75">
      <c r="M14" s="135"/>
      <c r="N14" s="135"/>
      <c r="O14" s="139"/>
      <c r="Q14" s="139"/>
      <c r="X14" s="139"/>
      <c r="Y14" s="142"/>
      <c r="Z14" s="142"/>
      <c r="AB14" s="139"/>
      <c r="AD14" s="140"/>
      <c r="AE14" s="129"/>
      <c r="AF14" s="141"/>
      <c r="AG14" s="141"/>
      <c r="AH14" s="142"/>
      <c r="AI14" s="143"/>
      <c r="AJ14" s="144"/>
      <c r="AK14" s="144"/>
    </row>
    <row r="15" spans="1:37" ht="15.75">
      <c r="A15" s="136">
        <v>37</v>
      </c>
      <c r="B15" s="127" t="s">
        <v>90</v>
      </c>
      <c r="C15" s="127" t="s">
        <v>87</v>
      </c>
      <c r="D15" s="135">
        <v>1980</v>
      </c>
      <c r="E15" s="137">
        <v>45062540</v>
      </c>
      <c r="F15" s="137">
        <v>1034.4935720844812</v>
      </c>
      <c r="G15" s="138">
        <v>1</v>
      </c>
      <c r="H15" s="138">
        <v>1</v>
      </c>
      <c r="I15" s="135">
        <v>1083</v>
      </c>
      <c r="K15" s="135">
        <v>596</v>
      </c>
      <c r="M15" s="138">
        <v>1</v>
      </c>
      <c r="N15" s="138">
        <v>1</v>
      </c>
      <c r="O15" s="139"/>
      <c r="Q15" s="139"/>
      <c r="S15" s="138">
        <v>1</v>
      </c>
      <c r="T15" s="138">
        <v>1</v>
      </c>
      <c r="U15" s="135">
        <v>3302</v>
      </c>
      <c r="W15" s="135">
        <v>897</v>
      </c>
      <c r="X15" s="139"/>
      <c r="Y15" s="138">
        <v>1</v>
      </c>
      <c r="Z15" s="138">
        <v>1</v>
      </c>
      <c r="AA15" s="135">
        <v>3592</v>
      </c>
      <c r="AB15" s="139"/>
      <c r="AC15" s="135">
        <v>897</v>
      </c>
      <c r="AD15" s="140"/>
      <c r="AE15" s="129"/>
      <c r="AF15" s="141"/>
      <c r="AG15" s="141"/>
      <c r="AH15" s="142"/>
      <c r="AI15" s="143"/>
      <c r="AJ15" s="144"/>
      <c r="AK15" s="144"/>
    </row>
    <row r="16" spans="2:37" ht="15.75">
      <c r="B16" s="127"/>
      <c r="C16" s="127" t="s">
        <v>87</v>
      </c>
      <c r="D16" s="135">
        <v>1981</v>
      </c>
      <c r="E16" s="137">
        <v>35526250</v>
      </c>
      <c r="F16" s="137">
        <v>815.5704775022957</v>
      </c>
      <c r="G16" s="138">
        <v>0.8</v>
      </c>
      <c r="H16" s="138">
        <v>1</v>
      </c>
      <c r="I16" s="135">
        <v>902</v>
      </c>
      <c r="K16" s="135">
        <v>1636</v>
      </c>
      <c r="M16" s="138">
        <v>0.8</v>
      </c>
      <c r="N16" s="138">
        <v>1</v>
      </c>
      <c r="O16" s="139"/>
      <c r="Q16" s="139"/>
      <c r="S16" s="138">
        <v>0.8</v>
      </c>
      <c r="T16" s="138">
        <v>1</v>
      </c>
      <c r="U16" s="135">
        <v>1230</v>
      </c>
      <c r="W16" s="135">
        <v>2933</v>
      </c>
      <c r="X16" s="139"/>
      <c r="Y16" s="138">
        <v>0.8</v>
      </c>
      <c r="Z16" s="138">
        <v>1</v>
      </c>
      <c r="AA16" s="135">
        <v>1244</v>
      </c>
      <c r="AB16" s="139"/>
      <c r="AC16" s="135">
        <v>3101</v>
      </c>
      <c r="AD16" s="140"/>
      <c r="AE16" s="129"/>
      <c r="AF16" s="141"/>
      <c r="AG16" s="141"/>
      <c r="AH16" s="142"/>
      <c r="AI16" s="143"/>
      <c r="AJ16" s="144"/>
      <c r="AK16" s="144"/>
    </row>
    <row r="17" spans="2:37" ht="15.75">
      <c r="B17" s="127"/>
      <c r="C17" s="127" t="s">
        <v>87</v>
      </c>
      <c r="D17" s="135">
        <v>1984</v>
      </c>
      <c r="E17" s="137">
        <v>128652100</v>
      </c>
      <c r="F17" s="137">
        <v>2953.4458218549125</v>
      </c>
      <c r="G17" s="138">
        <v>1</v>
      </c>
      <c r="H17" s="138">
        <v>0.7</v>
      </c>
      <c r="I17" s="135">
        <v>946</v>
      </c>
      <c r="K17" s="135">
        <v>526</v>
      </c>
      <c r="M17" s="138">
        <v>1</v>
      </c>
      <c r="N17" s="138">
        <v>0.7</v>
      </c>
      <c r="O17" s="139"/>
      <c r="Q17" s="139"/>
      <c r="S17" s="138">
        <v>1</v>
      </c>
      <c r="T17" s="138">
        <v>0.7</v>
      </c>
      <c r="U17" s="135">
        <v>3642</v>
      </c>
      <c r="W17" s="135">
        <v>2171</v>
      </c>
      <c r="X17" s="139"/>
      <c r="Y17" s="138">
        <v>1</v>
      </c>
      <c r="Z17" s="138">
        <v>0.7</v>
      </c>
      <c r="AA17" s="135">
        <v>3652</v>
      </c>
      <c r="AB17" s="139"/>
      <c r="AC17" s="135">
        <v>2366</v>
      </c>
      <c r="AD17" s="140"/>
      <c r="AE17" s="129"/>
      <c r="AF17" s="141"/>
      <c r="AG17" s="141"/>
      <c r="AH17" s="142"/>
      <c r="AI17" s="143"/>
      <c r="AJ17" s="144"/>
      <c r="AK17" s="144"/>
    </row>
    <row r="18" spans="2:37" ht="15.75">
      <c r="B18" s="127"/>
      <c r="C18" s="127" t="s">
        <v>87</v>
      </c>
      <c r="D18" s="135">
        <v>1986</v>
      </c>
      <c r="E18" s="137">
        <v>39457420</v>
      </c>
      <c r="F18" s="137">
        <v>905.8177226813591</v>
      </c>
      <c r="G18" s="138">
        <v>0</v>
      </c>
      <c r="H18" s="138">
        <v>0.3</v>
      </c>
      <c r="I18" s="135">
        <v>1543</v>
      </c>
      <c r="K18" s="135">
        <v>480</v>
      </c>
      <c r="M18" s="138">
        <v>0</v>
      </c>
      <c r="N18" s="138">
        <v>0.3</v>
      </c>
      <c r="O18" s="139"/>
      <c r="Q18" s="139"/>
      <c r="S18" s="138">
        <v>0</v>
      </c>
      <c r="T18" s="138">
        <v>0.3</v>
      </c>
      <c r="U18" s="135">
        <v>3205</v>
      </c>
      <c r="W18" s="135">
        <v>1166</v>
      </c>
      <c r="X18" s="139"/>
      <c r="Y18" s="138">
        <v>0</v>
      </c>
      <c r="Z18" s="138">
        <v>0.3</v>
      </c>
      <c r="AA18" s="135">
        <v>3329</v>
      </c>
      <c r="AB18" s="139"/>
      <c r="AC18" s="135">
        <v>1205</v>
      </c>
      <c r="AD18" s="140"/>
      <c r="AE18" s="129"/>
      <c r="AF18" s="141"/>
      <c r="AG18" s="141"/>
      <c r="AH18" s="142"/>
      <c r="AI18" s="143"/>
      <c r="AJ18" s="144"/>
      <c r="AK18" s="144"/>
    </row>
    <row r="19" spans="2:37" ht="15.75">
      <c r="B19" s="127"/>
      <c r="C19" s="127" t="s">
        <v>87</v>
      </c>
      <c r="D19" s="135">
        <v>1987</v>
      </c>
      <c r="E19" s="137">
        <v>52456660</v>
      </c>
      <c r="F19" s="137">
        <v>1204.2392102846648</v>
      </c>
      <c r="G19" s="138">
        <v>1</v>
      </c>
      <c r="H19" s="138">
        <v>1</v>
      </c>
      <c r="I19" s="135">
        <v>38</v>
      </c>
      <c r="K19" s="135">
        <v>0</v>
      </c>
      <c r="M19" s="138">
        <v>1</v>
      </c>
      <c r="N19" s="138">
        <v>1</v>
      </c>
      <c r="O19" s="139"/>
      <c r="Q19" s="139"/>
      <c r="S19" s="138">
        <v>1</v>
      </c>
      <c r="T19" s="138">
        <v>1</v>
      </c>
      <c r="U19" s="135">
        <v>1758</v>
      </c>
      <c r="W19" s="135">
        <v>3646</v>
      </c>
      <c r="X19" s="139"/>
      <c r="Y19" s="138">
        <v>1</v>
      </c>
      <c r="Z19" s="138">
        <v>1</v>
      </c>
      <c r="AA19" s="135">
        <v>2379</v>
      </c>
      <c r="AB19" s="139"/>
      <c r="AC19" s="135">
        <v>4266</v>
      </c>
      <c r="AD19" s="140"/>
      <c r="AE19" s="129"/>
      <c r="AF19" s="141"/>
      <c r="AG19" s="141"/>
      <c r="AH19" s="142"/>
      <c r="AI19" s="143"/>
      <c r="AJ19" s="144"/>
      <c r="AK19" s="144"/>
    </row>
    <row r="20" spans="2:37" ht="15.75">
      <c r="B20" s="127"/>
      <c r="C20" s="127" t="s">
        <v>87</v>
      </c>
      <c r="D20" s="135">
        <v>1990</v>
      </c>
      <c r="E20" s="137">
        <v>4360022</v>
      </c>
      <c r="F20" s="137">
        <v>100.09233241505969</v>
      </c>
      <c r="G20" s="138">
        <v>1</v>
      </c>
      <c r="H20" s="138">
        <v>1</v>
      </c>
      <c r="I20" s="135">
        <v>1</v>
      </c>
      <c r="K20" s="135">
        <v>1</v>
      </c>
      <c r="M20" s="138">
        <v>1</v>
      </c>
      <c r="N20" s="138">
        <v>1</v>
      </c>
      <c r="O20" s="139"/>
      <c r="Q20" s="139"/>
      <c r="S20" s="138">
        <v>1</v>
      </c>
      <c r="T20" s="138">
        <v>1</v>
      </c>
      <c r="U20" s="135">
        <v>1</v>
      </c>
      <c r="W20" s="135">
        <v>207</v>
      </c>
      <c r="X20" s="139"/>
      <c r="Y20" s="138">
        <v>1</v>
      </c>
      <c r="Z20" s="138">
        <v>1</v>
      </c>
      <c r="AA20" s="135">
        <v>1</v>
      </c>
      <c r="AB20" s="139"/>
      <c r="AC20" s="135">
        <v>207</v>
      </c>
      <c r="AD20" s="140"/>
      <c r="AE20" s="129"/>
      <c r="AF20" s="141"/>
      <c r="AG20" s="141"/>
      <c r="AH20" s="142"/>
      <c r="AI20" s="143"/>
      <c r="AJ20" s="144"/>
      <c r="AK20" s="144"/>
    </row>
    <row r="21" spans="2:37" ht="15.75">
      <c r="B21" s="127"/>
      <c r="C21" s="127" t="s">
        <v>87</v>
      </c>
      <c r="D21" s="135">
        <v>1994</v>
      </c>
      <c r="E21" s="137">
        <v>45750560</v>
      </c>
      <c r="F21" s="137">
        <v>1050.2883379247016</v>
      </c>
      <c r="G21" s="138">
        <v>1</v>
      </c>
      <c r="H21" s="138">
        <v>1</v>
      </c>
      <c r="I21" s="135">
        <v>615</v>
      </c>
      <c r="K21" s="135">
        <v>373</v>
      </c>
      <c r="M21" s="138">
        <v>1</v>
      </c>
      <c r="N21" s="138">
        <v>1</v>
      </c>
      <c r="O21" s="139"/>
      <c r="Q21" s="139"/>
      <c r="S21" s="138">
        <v>1</v>
      </c>
      <c r="T21" s="138">
        <v>1</v>
      </c>
      <c r="U21" s="135">
        <v>2181</v>
      </c>
      <c r="W21" s="135">
        <v>1531</v>
      </c>
      <c r="X21" s="139"/>
      <c r="Y21" s="138">
        <v>1</v>
      </c>
      <c r="Z21" s="138">
        <v>1</v>
      </c>
      <c r="AA21" s="135">
        <v>2239</v>
      </c>
      <c r="AB21" s="139"/>
      <c r="AC21" s="135">
        <v>1929</v>
      </c>
      <c r="AD21" s="140"/>
      <c r="AE21" s="129"/>
      <c r="AF21" s="141"/>
      <c r="AG21" s="141"/>
      <c r="AH21" s="142"/>
      <c r="AI21" s="143"/>
      <c r="AJ21" s="144"/>
      <c r="AK21" s="144"/>
    </row>
    <row r="22" spans="1:37" s="126" customFormat="1" ht="15.75">
      <c r="A22" s="136"/>
      <c r="G22" s="145"/>
      <c r="H22" s="145"/>
      <c r="I22" s="126">
        <v>5128</v>
      </c>
      <c r="J22" s="140"/>
      <c r="K22" s="126">
        <v>3612</v>
      </c>
      <c r="L22" s="140"/>
      <c r="M22" s="145"/>
      <c r="N22" s="145"/>
      <c r="O22" s="140"/>
      <c r="P22" s="140"/>
      <c r="Q22" s="140"/>
      <c r="R22" s="140"/>
      <c r="S22" s="146"/>
      <c r="T22" s="146"/>
      <c r="U22" s="126">
        <v>15319</v>
      </c>
      <c r="V22" s="140"/>
      <c r="W22" s="126">
        <v>12551</v>
      </c>
      <c r="X22" s="140"/>
      <c r="Y22" s="146"/>
      <c r="Z22" s="146"/>
      <c r="AA22" s="126">
        <v>16436</v>
      </c>
      <c r="AB22" s="140"/>
      <c r="AC22" s="126">
        <v>13971</v>
      </c>
      <c r="AD22" s="140"/>
      <c r="AE22" s="129"/>
      <c r="AF22" s="141"/>
      <c r="AG22" s="141"/>
      <c r="AH22" s="141"/>
      <c r="AI22" s="143"/>
      <c r="AJ22" s="144"/>
      <c r="AK22" s="144"/>
    </row>
    <row r="23" spans="1:38" ht="15.75">
      <c r="A23" s="75"/>
      <c r="B23" s="145" t="s">
        <v>91</v>
      </c>
      <c r="C23" s="145"/>
      <c r="D23" s="145"/>
      <c r="E23" s="145"/>
      <c r="F23" s="145"/>
      <c r="G23" s="145"/>
      <c r="H23" s="145"/>
      <c r="I23" s="148">
        <f>SUM((G15*I15)+(G16*I16)+(G17*I17)+(G18*I18)+(G19*I19)+(G20*I20)+(G21*I21))</f>
        <v>3404.6</v>
      </c>
      <c r="J23" s="148">
        <f>SUM(I23/F25)</f>
        <v>0.5845810439560439</v>
      </c>
      <c r="K23" s="148">
        <f>SUM((H15*K15)+(H16*K16)+(H17*K17)+(H18*K18)+(H19*K19)+(H20*K20)+(H21*K21))</f>
        <v>3118.2</v>
      </c>
      <c r="L23" s="148">
        <f>SUM(K23/F25)</f>
        <v>0.5354052197802197</v>
      </c>
      <c r="M23" s="145"/>
      <c r="N23" s="145"/>
      <c r="O23" s="148"/>
      <c r="P23" s="148"/>
      <c r="Q23" s="148"/>
      <c r="R23" s="148"/>
      <c r="S23" s="146"/>
      <c r="T23" s="146"/>
      <c r="U23" s="148">
        <f>SUM((S15*U15)+(S16*U16)+(S17*U17)+(S18*U18)+(S19*U19)+(S20*U20)+(S21*U21))</f>
        <v>11868</v>
      </c>
      <c r="V23" s="148">
        <f>SUM(U23/F25)</f>
        <v>2.0377747252747254</v>
      </c>
      <c r="W23" s="148">
        <f>SUM((T15*W15)+(T16*W16)+(T17*W17)+(T18*W18)+(T19*W19)+(T20*W20)+(T21*W21))</f>
        <v>11083.5</v>
      </c>
      <c r="X23" s="148">
        <f>SUM(W23/F25)</f>
        <v>1.903073489010989</v>
      </c>
      <c r="Y23" s="146"/>
      <c r="Z23" s="146"/>
      <c r="AA23" s="148">
        <f>SUM((Y15*AA15)+(Y16*AA16)+(Y17*AA17)+(Y18*AA18)+(Y19*AA19)+(Y20*AA20)+(Y21*AA21))</f>
        <v>12858.2</v>
      </c>
      <c r="AB23" s="148">
        <f>SUM(AA23/F25)</f>
        <v>2.2077953296703297</v>
      </c>
      <c r="AC23" s="148">
        <f>SUM((Z15*AC15)+(Z16*AC16)+(Z17*AC17)+(Z18*AC18)+(Z19*AC19)+(Z20*AC20)+(Z21*AC21))</f>
        <v>12417.7</v>
      </c>
      <c r="AD23" s="148">
        <f>SUM(AC23/F25)</f>
        <v>2.1321600274725276</v>
      </c>
      <c r="AE23" s="149">
        <f>SUM(W23/U23)</f>
        <v>0.9338978766430738</v>
      </c>
      <c r="AF23" s="146">
        <f>SUM(W23-K23)/K23</f>
        <v>2.5544544929767175</v>
      </c>
      <c r="AG23" s="146">
        <f>SUM(U23-I23)/I23</f>
        <v>2.485872055454385</v>
      </c>
      <c r="AH23" s="138"/>
      <c r="AI23" s="149">
        <f>SUM(AC23/AA23)</f>
        <v>0.9657417056819773</v>
      </c>
      <c r="AJ23" s="146">
        <f>SUM(W23-K23)/K23</f>
        <v>2.5544544929767175</v>
      </c>
      <c r="AK23" s="146">
        <f>SUM(AA23-I23)/I23</f>
        <v>2.776713857721906</v>
      </c>
      <c r="AL23" s="147"/>
    </row>
    <row r="24" spans="13:37" ht="15.75">
      <c r="M24" s="135"/>
      <c r="N24" s="135"/>
      <c r="O24" s="139"/>
      <c r="Q24" s="139"/>
      <c r="X24" s="139"/>
      <c r="Y24" s="142"/>
      <c r="Z24" s="142"/>
      <c r="AB24" s="139"/>
      <c r="AD24" s="140"/>
      <c r="AE24" s="129"/>
      <c r="AF24" s="141"/>
      <c r="AG24" s="141"/>
      <c r="AH24" s="142"/>
      <c r="AI24" s="143"/>
      <c r="AJ24" s="144"/>
      <c r="AK24" s="144"/>
    </row>
    <row r="25" spans="2:37" ht="15.75">
      <c r="B25" s="126" t="s">
        <v>92</v>
      </c>
      <c r="C25" s="126"/>
      <c r="D25" s="126"/>
      <c r="E25" s="126"/>
      <c r="F25" s="126">
        <v>5824</v>
      </c>
      <c r="G25" s="126"/>
      <c r="H25" s="126"/>
      <c r="I25" s="126">
        <v>1413</v>
      </c>
      <c r="J25" s="140">
        <f>SUM(I25/F25)</f>
        <v>0.24261675824175824</v>
      </c>
      <c r="K25" s="126">
        <v>1076</v>
      </c>
      <c r="L25" s="140">
        <f>SUM(K25/F25)</f>
        <v>0.18475274725274726</v>
      </c>
      <c r="M25" s="126"/>
      <c r="N25" s="126"/>
      <c r="O25" s="140"/>
      <c r="P25" s="140"/>
      <c r="Q25" s="140"/>
      <c r="R25" s="140"/>
      <c r="S25" s="141"/>
      <c r="T25" s="141"/>
      <c r="U25" s="126">
        <v>6517</v>
      </c>
      <c r="V25" s="140">
        <f>SUM(U25/F25)</f>
        <v>1.1189903846153846</v>
      </c>
      <c r="W25" s="126">
        <v>6554</v>
      </c>
      <c r="X25" s="140">
        <f>SUM(W25/F25)</f>
        <v>1.1253434065934067</v>
      </c>
      <c r="Y25" s="141"/>
      <c r="Z25" s="141"/>
      <c r="AB25" s="139"/>
      <c r="AD25" s="140"/>
      <c r="AE25" s="129">
        <f>SUM(W25/U25)</f>
        <v>1.0056774589535062</v>
      </c>
      <c r="AF25" s="141">
        <f>SUM(W25-K25)/K25</f>
        <v>5.091078066914498</v>
      </c>
      <c r="AG25" s="141">
        <f>SUM(U25-I25)/I25</f>
        <v>3.6121726822363764</v>
      </c>
      <c r="AH25" s="141">
        <v>0.05</v>
      </c>
      <c r="AI25" s="143"/>
      <c r="AJ25" s="144"/>
      <c r="AK25" s="144"/>
    </row>
    <row r="26" spans="13:37" ht="15.75">
      <c r="M26" s="135"/>
      <c r="N26" s="135"/>
      <c r="O26" s="139"/>
      <c r="Q26" s="139"/>
      <c r="X26" s="139"/>
      <c r="Y26" s="142"/>
      <c r="Z26" s="142"/>
      <c r="AB26" s="139"/>
      <c r="AD26" s="140"/>
      <c r="AE26" s="129"/>
      <c r="AF26" s="141"/>
      <c r="AG26" s="141"/>
      <c r="AH26" s="142"/>
      <c r="AI26" s="143"/>
      <c r="AJ26" s="144"/>
      <c r="AK26" s="144"/>
    </row>
    <row r="27" spans="13:37" ht="15.75">
      <c r="M27" s="135"/>
      <c r="N27" s="135"/>
      <c r="O27" s="139"/>
      <c r="Q27" s="139"/>
      <c r="X27" s="139"/>
      <c r="Y27" s="142"/>
      <c r="Z27" s="142"/>
      <c r="AB27" s="139"/>
      <c r="AD27" s="140"/>
      <c r="AE27" s="129"/>
      <c r="AF27" s="141"/>
      <c r="AG27" s="141"/>
      <c r="AH27" s="142"/>
      <c r="AI27" s="143"/>
      <c r="AJ27" s="144"/>
      <c r="AK27" s="144"/>
    </row>
    <row r="28" spans="1:37" ht="15.75">
      <c r="A28" s="136">
        <v>38</v>
      </c>
      <c r="B28" s="127" t="s">
        <v>93</v>
      </c>
      <c r="C28" s="127" t="s">
        <v>87</v>
      </c>
      <c r="D28" s="135">
        <v>2029</v>
      </c>
      <c r="E28" s="137">
        <v>81202660</v>
      </c>
      <c r="F28" s="137">
        <v>1864.1565656565656</v>
      </c>
      <c r="G28" s="138">
        <v>0</v>
      </c>
      <c r="H28" s="138">
        <v>0.1</v>
      </c>
      <c r="I28" s="135">
        <v>149</v>
      </c>
      <c r="K28" s="135">
        <v>1517</v>
      </c>
      <c r="M28" s="138">
        <v>0</v>
      </c>
      <c r="N28" s="138">
        <v>0.1</v>
      </c>
      <c r="O28" s="139"/>
      <c r="Q28" s="139"/>
      <c r="S28" s="138">
        <v>0</v>
      </c>
      <c r="T28" s="138">
        <v>0.1</v>
      </c>
      <c r="U28" s="135">
        <v>3370</v>
      </c>
      <c r="W28" s="135">
        <v>2482</v>
      </c>
      <c r="X28" s="139"/>
      <c r="Y28" s="138">
        <v>0</v>
      </c>
      <c r="Z28" s="138">
        <v>0.1</v>
      </c>
      <c r="AA28" s="135">
        <v>3659</v>
      </c>
      <c r="AB28" s="139"/>
      <c r="AC28" s="135">
        <v>2517</v>
      </c>
      <c r="AD28" s="140"/>
      <c r="AE28" s="129"/>
      <c r="AF28" s="141"/>
      <c r="AG28" s="141"/>
      <c r="AH28" s="142"/>
      <c r="AI28" s="143"/>
      <c r="AJ28" s="144"/>
      <c r="AK28" s="144"/>
    </row>
    <row r="29" spans="2:37" ht="15.75">
      <c r="B29" s="127"/>
      <c r="C29" s="127" t="s">
        <v>87</v>
      </c>
      <c r="D29" s="135">
        <v>2030</v>
      </c>
      <c r="E29" s="137">
        <v>34416580</v>
      </c>
      <c r="F29" s="137">
        <v>790.0959595959596</v>
      </c>
      <c r="G29" s="138">
        <v>0.3</v>
      </c>
      <c r="H29" s="138">
        <v>0.3</v>
      </c>
      <c r="I29" s="135">
        <v>0</v>
      </c>
      <c r="K29" s="135">
        <v>1398</v>
      </c>
      <c r="M29" s="138">
        <v>0.3</v>
      </c>
      <c r="N29" s="138">
        <v>0.3</v>
      </c>
      <c r="O29" s="139"/>
      <c r="Q29" s="139"/>
      <c r="S29" s="138">
        <v>0.3</v>
      </c>
      <c r="T29" s="138">
        <v>0.3</v>
      </c>
      <c r="U29" s="135">
        <v>670</v>
      </c>
      <c r="W29" s="135">
        <v>2271</v>
      </c>
      <c r="X29" s="139"/>
      <c r="Y29" s="138">
        <v>0.3</v>
      </c>
      <c r="Z29" s="138">
        <v>0.3</v>
      </c>
      <c r="AA29" s="135">
        <v>1011</v>
      </c>
      <c r="AB29" s="139"/>
      <c r="AC29" s="135">
        <v>2456</v>
      </c>
      <c r="AD29" s="140"/>
      <c r="AE29" s="129"/>
      <c r="AF29" s="141"/>
      <c r="AG29" s="141"/>
      <c r="AH29" s="142"/>
      <c r="AI29" s="143"/>
      <c r="AJ29" s="144"/>
      <c r="AK29" s="144"/>
    </row>
    <row r="30" spans="2:37" ht="15.75">
      <c r="B30" s="127"/>
      <c r="C30" s="127" t="s">
        <v>87</v>
      </c>
      <c r="D30" s="135">
        <v>2031</v>
      </c>
      <c r="E30" s="137">
        <v>9797235</v>
      </c>
      <c r="F30" s="137">
        <v>224.91356749311294</v>
      </c>
      <c r="G30" s="138">
        <v>1</v>
      </c>
      <c r="H30" s="138">
        <v>1</v>
      </c>
      <c r="I30" s="135">
        <v>2</v>
      </c>
      <c r="K30" s="135">
        <v>610</v>
      </c>
      <c r="M30" s="138">
        <v>1</v>
      </c>
      <c r="N30" s="138">
        <v>1</v>
      </c>
      <c r="O30" s="139"/>
      <c r="Q30" s="139"/>
      <c r="S30" s="138">
        <v>1</v>
      </c>
      <c r="T30" s="138">
        <v>1</v>
      </c>
      <c r="U30" s="135">
        <v>65</v>
      </c>
      <c r="W30" s="135">
        <v>2606</v>
      </c>
      <c r="X30" s="139"/>
      <c r="Y30" s="138">
        <v>1</v>
      </c>
      <c r="Z30" s="138">
        <v>1</v>
      </c>
      <c r="AA30" s="135">
        <v>193</v>
      </c>
      <c r="AB30" s="139"/>
      <c r="AC30" s="135">
        <v>2707</v>
      </c>
      <c r="AD30" s="140"/>
      <c r="AE30" s="129"/>
      <c r="AF30" s="141"/>
      <c r="AG30" s="141"/>
      <c r="AH30" s="142"/>
      <c r="AI30" s="143"/>
      <c r="AJ30" s="144"/>
      <c r="AK30" s="144"/>
    </row>
    <row r="31" spans="2:37" ht="15.75">
      <c r="B31" s="127"/>
      <c r="C31" s="127" t="s">
        <v>87</v>
      </c>
      <c r="D31" s="135">
        <v>2041</v>
      </c>
      <c r="E31" s="137">
        <v>23013110</v>
      </c>
      <c r="F31" s="137">
        <v>528.3083103764922</v>
      </c>
      <c r="G31" s="138">
        <v>1</v>
      </c>
      <c r="H31" s="138">
        <v>1</v>
      </c>
      <c r="I31" s="135">
        <v>67</v>
      </c>
      <c r="K31" s="135">
        <v>32</v>
      </c>
      <c r="M31" s="138">
        <v>1</v>
      </c>
      <c r="N31" s="138">
        <v>1</v>
      </c>
      <c r="O31" s="139"/>
      <c r="Q31" s="139"/>
      <c r="S31" s="138">
        <v>1</v>
      </c>
      <c r="T31" s="138">
        <v>1</v>
      </c>
      <c r="U31" s="135">
        <v>495</v>
      </c>
      <c r="W31" s="135">
        <v>632</v>
      </c>
      <c r="X31" s="139"/>
      <c r="Y31" s="138">
        <v>1</v>
      </c>
      <c r="Z31" s="138">
        <v>1</v>
      </c>
      <c r="AA31" s="135">
        <v>542</v>
      </c>
      <c r="AB31" s="139"/>
      <c r="AC31" s="135">
        <v>1192</v>
      </c>
      <c r="AD31" s="140"/>
      <c r="AE31" s="129"/>
      <c r="AF31" s="141"/>
      <c r="AG31" s="141"/>
      <c r="AH31" s="142"/>
      <c r="AI31" s="143"/>
      <c r="AJ31" s="144"/>
      <c r="AK31" s="144"/>
    </row>
    <row r="32" spans="2:37" ht="15.75">
      <c r="B32" s="127"/>
      <c r="C32" s="127" t="s">
        <v>87</v>
      </c>
      <c r="D32" s="135">
        <v>2042</v>
      </c>
      <c r="E32" s="137">
        <v>24127560</v>
      </c>
      <c r="F32" s="137">
        <v>553.8925619834711</v>
      </c>
      <c r="G32" s="138">
        <v>1</v>
      </c>
      <c r="H32" s="138">
        <v>1</v>
      </c>
      <c r="I32" s="135">
        <v>48</v>
      </c>
      <c r="K32" s="135">
        <v>15</v>
      </c>
      <c r="M32" s="138">
        <v>1</v>
      </c>
      <c r="N32" s="138">
        <v>1</v>
      </c>
      <c r="O32" s="139"/>
      <c r="Q32" s="139"/>
      <c r="S32" s="138">
        <v>1</v>
      </c>
      <c r="T32" s="138">
        <v>1</v>
      </c>
      <c r="U32" s="135">
        <v>241</v>
      </c>
      <c r="W32" s="135">
        <v>29</v>
      </c>
      <c r="X32" s="139"/>
      <c r="Y32" s="138">
        <v>1</v>
      </c>
      <c r="Z32" s="138">
        <v>1</v>
      </c>
      <c r="AA32" s="135">
        <v>241</v>
      </c>
      <c r="AB32" s="139"/>
      <c r="AC32" s="135">
        <v>29</v>
      </c>
      <c r="AD32" s="140"/>
      <c r="AE32" s="129"/>
      <c r="AF32" s="141"/>
      <c r="AG32" s="141"/>
      <c r="AH32" s="142"/>
      <c r="AI32" s="143"/>
      <c r="AJ32" s="144"/>
      <c r="AK32" s="144"/>
    </row>
    <row r="33" spans="2:37" ht="15.75">
      <c r="B33" s="127"/>
      <c r="C33" s="127" t="s">
        <v>87</v>
      </c>
      <c r="D33" s="135">
        <v>2043</v>
      </c>
      <c r="E33" s="137">
        <v>37576490</v>
      </c>
      <c r="F33" s="137">
        <v>862.6375114784206</v>
      </c>
      <c r="G33" s="138">
        <v>1</v>
      </c>
      <c r="H33" s="138">
        <v>1</v>
      </c>
      <c r="I33" s="135">
        <v>222</v>
      </c>
      <c r="K33" s="135">
        <v>217</v>
      </c>
      <c r="M33" s="138">
        <v>1</v>
      </c>
      <c r="N33" s="138">
        <v>1</v>
      </c>
      <c r="O33" s="139"/>
      <c r="Q33" s="139"/>
      <c r="S33" s="138">
        <v>1</v>
      </c>
      <c r="T33" s="138">
        <v>1</v>
      </c>
      <c r="U33" s="135">
        <v>2326</v>
      </c>
      <c r="W33" s="135">
        <v>974</v>
      </c>
      <c r="X33" s="139"/>
      <c r="Y33" s="138">
        <v>1</v>
      </c>
      <c r="Z33" s="138">
        <v>1</v>
      </c>
      <c r="AA33" s="135">
        <v>2476</v>
      </c>
      <c r="AB33" s="139"/>
      <c r="AC33" s="135">
        <v>1004</v>
      </c>
      <c r="AD33" s="140"/>
      <c r="AE33" s="129"/>
      <c r="AF33" s="141"/>
      <c r="AG33" s="141"/>
      <c r="AH33" s="142"/>
      <c r="AI33" s="143"/>
      <c r="AJ33" s="144"/>
      <c r="AK33" s="144"/>
    </row>
    <row r="34" spans="2:37" ht="15.75">
      <c r="B34" s="127"/>
      <c r="C34" s="127" t="s">
        <v>87</v>
      </c>
      <c r="D34" s="135">
        <v>2045</v>
      </c>
      <c r="E34" s="137">
        <v>7360830</v>
      </c>
      <c r="F34" s="137">
        <v>168.98140495867767</v>
      </c>
      <c r="G34" s="138">
        <v>1</v>
      </c>
      <c r="H34" s="138">
        <v>1</v>
      </c>
      <c r="I34" s="135">
        <v>163</v>
      </c>
      <c r="K34" s="135">
        <v>199</v>
      </c>
      <c r="M34" s="138">
        <v>1</v>
      </c>
      <c r="N34" s="138">
        <v>1</v>
      </c>
      <c r="O34" s="139"/>
      <c r="Q34" s="139"/>
      <c r="S34" s="138">
        <v>1</v>
      </c>
      <c r="T34" s="138">
        <v>1</v>
      </c>
      <c r="U34" s="135">
        <v>572</v>
      </c>
      <c r="W34" s="135">
        <v>2145</v>
      </c>
      <c r="X34" s="139"/>
      <c r="Y34" s="138">
        <v>1</v>
      </c>
      <c r="Z34" s="138">
        <v>1</v>
      </c>
      <c r="AA34" s="135">
        <v>670</v>
      </c>
      <c r="AB34" s="139"/>
      <c r="AC34" s="135">
        <v>2305</v>
      </c>
      <c r="AD34" s="140"/>
      <c r="AE34" s="129"/>
      <c r="AF34" s="141"/>
      <c r="AG34" s="141"/>
      <c r="AH34" s="142"/>
      <c r="AI34" s="143"/>
      <c r="AJ34" s="144"/>
      <c r="AK34" s="144"/>
    </row>
    <row r="35" spans="2:37" ht="15.75">
      <c r="B35" s="127"/>
      <c r="C35" s="127" t="s">
        <v>87</v>
      </c>
      <c r="D35" s="135">
        <v>2047</v>
      </c>
      <c r="E35" s="137">
        <v>5718180</v>
      </c>
      <c r="F35" s="137">
        <v>131.27134986225894</v>
      </c>
      <c r="G35" s="138">
        <v>1</v>
      </c>
      <c r="H35" s="138">
        <v>1</v>
      </c>
      <c r="I35" s="135">
        <v>14</v>
      </c>
      <c r="K35" s="135">
        <v>82</v>
      </c>
      <c r="M35" s="138">
        <v>1</v>
      </c>
      <c r="N35" s="138">
        <v>1</v>
      </c>
      <c r="O35" s="139"/>
      <c r="Q35" s="139"/>
      <c r="S35" s="138">
        <v>1</v>
      </c>
      <c r="T35" s="138">
        <v>1</v>
      </c>
      <c r="U35" s="135">
        <v>143</v>
      </c>
      <c r="W35" s="135">
        <v>607</v>
      </c>
      <c r="X35" s="139"/>
      <c r="Y35" s="138">
        <v>1</v>
      </c>
      <c r="Z35" s="138">
        <v>1</v>
      </c>
      <c r="AA35" s="135">
        <v>202</v>
      </c>
      <c r="AB35" s="139"/>
      <c r="AC35" s="135">
        <v>782</v>
      </c>
      <c r="AD35" s="140"/>
      <c r="AE35" s="129"/>
      <c r="AF35" s="141"/>
      <c r="AG35" s="141"/>
      <c r="AH35" s="142"/>
      <c r="AI35" s="143"/>
      <c r="AJ35" s="144"/>
      <c r="AK35" s="144"/>
    </row>
    <row r="36" spans="2:37" ht="15.75">
      <c r="B36" s="127"/>
      <c r="C36" s="127" t="s">
        <v>87</v>
      </c>
      <c r="D36" s="135">
        <v>2051</v>
      </c>
      <c r="E36" s="137">
        <v>14717470</v>
      </c>
      <c r="F36" s="137">
        <v>337.8666207529844</v>
      </c>
      <c r="G36" s="138">
        <v>1</v>
      </c>
      <c r="H36" s="138">
        <v>1</v>
      </c>
      <c r="I36" s="135">
        <v>2</v>
      </c>
      <c r="K36" s="135">
        <v>20</v>
      </c>
      <c r="M36" s="138">
        <v>1</v>
      </c>
      <c r="N36" s="138">
        <v>1</v>
      </c>
      <c r="O36" s="139"/>
      <c r="Q36" s="139"/>
      <c r="S36" s="138">
        <v>1</v>
      </c>
      <c r="T36" s="138">
        <v>1</v>
      </c>
      <c r="U36" s="135">
        <v>32</v>
      </c>
      <c r="W36" s="135">
        <v>970</v>
      </c>
      <c r="X36" s="139"/>
      <c r="Y36" s="138">
        <v>1</v>
      </c>
      <c r="Z36" s="138">
        <v>1</v>
      </c>
      <c r="AA36" s="135">
        <v>32</v>
      </c>
      <c r="AB36" s="139"/>
      <c r="AC36" s="135">
        <v>1384</v>
      </c>
      <c r="AD36" s="140"/>
      <c r="AE36" s="129"/>
      <c r="AF36" s="141"/>
      <c r="AG36" s="141"/>
      <c r="AH36" s="142"/>
      <c r="AI36" s="143"/>
      <c r="AJ36" s="144"/>
      <c r="AK36" s="144"/>
    </row>
    <row r="37" spans="2:37" ht="15.75">
      <c r="B37" s="127"/>
      <c r="C37" s="127" t="s">
        <v>87</v>
      </c>
      <c r="D37" s="135">
        <v>2053</v>
      </c>
      <c r="E37" s="137">
        <v>7212884</v>
      </c>
      <c r="F37" s="137">
        <v>165.5850321395776</v>
      </c>
      <c r="G37" s="138">
        <v>1</v>
      </c>
      <c r="H37" s="138">
        <v>1</v>
      </c>
      <c r="I37" s="135">
        <v>10</v>
      </c>
      <c r="K37" s="135">
        <v>98</v>
      </c>
      <c r="M37" s="138">
        <v>1</v>
      </c>
      <c r="N37" s="138">
        <v>1</v>
      </c>
      <c r="O37" s="139"/>
      <c r="Q37" s="139"/>
      <c r="S37" s="138">
        <v>1</v>
      </c>
      <c r="T37" s="138">
        <v>1</v>
      </c>
      <c r="U37" s="135">
        <v>310</v>
      </c>
      <c r="W37" s="135">
        <v>1133</v>
      </c>
      <c r="X37" s="139"/>
      <c r="Y37" s="138">
        <v>1</v>
      </c>
      <c r="Z37" s="138">
        <v>1</v>
      </c>
      <c r="AA37" s="135">
        <v>610</v>
      </c>
      <c r="AB37" s="139"/>
      <c r="AC37" s="135">
        <v>1243</v>
      </c>
      <c r="AD37" s="140"/>
      <c r="AE37" s="129"/>
      <c r="AF37" s="141"/>
      <c r="AG37" s="141"/>
      <c r="AH37" s="142"/>
      <c r="AI37" s="143"/>
      <c r="AJ37" s="144"/>
      <c r="AK37" s="144"/>
    </row>
    <row r="38" spans="2:37" ht="15.75">
      <c r="B38" s="127"/>
      <c r="C38" s="127" t="s">
        <v>87</v>
      </c>
      <c r="D38" s="135">
        <v>2054</v>
      </c>
      <c r="E38" s="137">
        <v>100699300</v>
      </c>
      <c r="F38" s="137">
        <v>2311.7378328741966</v>
      </c>
      <c r="G38" s="138">
        <v>0.1</v>
      </c>
      <c r="H38" s="138">
        <v>0.5</v>
      </c>
      <c r="I38" s="135">
        <v>253</v>
      </c>
      <c r="K38" s="135">
        <v>69</v>
      </c>
      <c r="M38" s="138">
        <v>0.1</v>
      </c>
      <c r="N38" s="138">
        <v>0.5</v>
      </c>
      <c r="O38" s="139"/>
      <c r="Q38" s="139"/>
      <c r="S38" s="138">
        <v>0.1</v>
      </c>
      <c r="T38" s="138">
        <v>0.5</v>
      </c>
      <c r="U38" s="135">
        <v>2673</v>
      </c>
      <c r="W38" s="135">
        <v>910</v>
      </c>
      <c r="X38" s="139"/>
      <c r="Y38" s="138">
        <v>0.1</v>
      </c>
      <c r="Z38" s="138">
        <v>0.5</v>
      </c>
      <c r="AA38" s="135">
        <v>2864</v>
      </c>
      <c r="AB38" s="139"/>
      <c r="AC38" s="135">
        <v>952</v>
      </c>
      <c r="AD38" s="140"/>
      <c r="AE38" s="129"/>
      <c r="AF38" s="141"/>
      <c r="AG38" s="141"/>
      <c r="AH38" s="142"/>
      <c r="AI38" s="143"/>
      <c r="AJ38" s="144"/>
      <c r="AK38" s="144"/>
    </row>
    <row r="39" spans="1:37" s="126" customFormat="1" ht="15.75">
      <c r="A39" s="136"/>
      <c r="G39" s="145"/>
      <c r="H39" s="145"/>
      <c r="I39" s="126">
        <v>930</v>
      </c>
      <c r="J39" s="140"/>
      <c r="K39" s="126">
        <v>4257</v>
      </c>
      <c r="L39" s="140"/>
      <c r="M39" s="145"/>
      <c r="N39" s="145"/>
      <c r="O39" s="140"/>
      <c r="P39" s="140"/>
      <c r="Q39" s="140"/>
      <c r="R39" s="140"/>
      <c r="S39" s="146"/>
      <c r="T39" s="146"/>
      <c r="U39" s="126">
        <v>10897</v>
      </c>
      <c r="V39" s="140"/>
      <c r="W39" s="126">
        <v>14759</v>
      </c>
      <c r="X39" s="140"/>
      <c r="Y39" s="146"/>
      <c r="Z39" s="146"/>
      <c r="AA39" s="126">
        <v>12500</v>
      </c>
      <c r="AB39" s="140"/>
      <c r="AC39" s="126">
        <v>16571</v>
      </c>
      <c r="AD39" s="140"/>
      <c r="AE39" s="129"/>
      <c r="AF39" s="141"/>
      <c r="AG39" s="141"/>
      <c r="AH39" s="141"/>
      <c r="AI39" s="143"/>
      <c r="AJ39" s="144"/>
      <c r="AK39" s="144"/>
    </row>
    <row r="40" spans="1:38" ht="15.75">
      <c r="A40" s="75"/>
      <c r="B40" s="145" t="s">
        <v>94</v>
      </c>
      <c r="C40" s="147"/>
      <c r="D40" s="147"/>
      <c r="E40" s="147"/>
      <c r="F40" s="147"/>
      <c r="G40" s="147"/>
      <c r="H40" s="147"/>
      <c r="I40" s="148">
        <f>SUM((G28*I28)+(G29*I29)+(G30*I30)+(G31*I31)+(G32*I32)+(G33*I33)+(G34*I34)+(G35*I35)+(G36*I36)+(G37*I37)+(G38*I38))</f>
        <v>553.3</v>
      </c>
      <c r="J40" s="148">
        <f>SUM(I40/F42)</f>
        <v>0.206455223880597</v>
      </c>
      <c r="K40" s="148">
        <f>SUM((H28*K28)+(H29*K29)+(H30*K30)+(H31*K31)+(H32*K32)+(H33*K33)+(H34*K34)+(H35*K35)+(H36*K36)+(H37*K37)+(H38*K38))</f>
        <v>1878.6</v>
      </c>
      <c r="L40" s="148">
        <f>SUM(K40/F42)</f>
        <v>0.7009701492537314</v>
      </c>
      <c r="M40" s="147"/>
      <c r="N40" s="147"/>
      <c r="O40" s="148"/>
      <c r="P40" s="148"/>
      <c r="Q40" s="148"/>
      <c r="R40" s="148"/>
      <c r="S40" s="146"/>
      <c r="T40" s="146"/>
      <c r="U40" s="148">
        <f>SUM((S28*U28)+(S29*U29)+(S30*U30)+(S31*U31)+(S32*U32)+(S33*U33)+(S34*U34)+(S35*U35)+(S36*U36)+(S37*U37)+(S38*U38))</f>
        <v>4652.3</v>
      </c>
      <c r="V40" s="148">
        <f>SUM(U40/F42)</f>
        <v>1.7359328358208956</v>
      </c>
      <c r="W40" s="148">
        <f>SUM((T28*W28)+(T29*W29)+(T30*W30)+(T31*W31)+(T32*W32)+(T33*W33)+(T34*W34)+(T35*W35)+(T36*W36)+(T37*W37)+(T38*W38))</f>
        <v>10480.5</v>
      </c>
      <c r="X40" s="148">
        <f>SUM(W40/F42)</f>
        <v>3.910634328358209</v>
      </c>
      <c r="Y40" s="146"/>
      <c r="Z40" s="146"/>
      <c r="AA40" s="148">
        <f>SUM((Y28*AA28)+(Y29*AA29)+(Y30*AA30)+(Y31*AA31)+(Y32*AA32)+(Y33*AA33)+(Y34*AA34)+(Y35*AA35)+(Y36*AA36)+(Y37*AA37)+(Y38*AA38))</f>
        <v>5555.7</v>
      </c>
      <c r="AB40" s="148">
        <f>SUM(AA40/F42)</f>
        <v>2.0730223880597016</v>
      </c>
      <c r="AC40" s="148">
        <f>SUM((Z28*AC28)+(Z29*AC29)+(Z30*AC30)+(Z31*AC31)+(Z32*AC32)+(Z33*AC33)+(Z34*AC34)+(Z35*AC35)+(Z36*AC36)+(Z37*AC37)+(Z38*AC38))</f>
        <v>12110.5</v>
      </c>
      <c r="AD40" s="148">
        <f>SUM(AC40/F42)</f>
        <v>4.51884328358209</v>
      </c>
      <c r="AE40" s="149">
        <f>SUM(W40/U40)</f>
        <v>2.2527567009866085</v>
      </c>
      <c r="AF40" s="146">
        <f>SUM(W40-K40)/K40</f>
        <v>4.578888534014692</v>
      </c>
      <c r="AG40" s="146">
        <f>SUM(U40-I40)/I40</f>
        <v>7.408277607084765</v>
      </c>
      <c r="AH40" s="138"/>
      <c r="AI40" s="149">
        <f>SUM(AC40/AA40)</f>
        <v>2.1798333243335675</v>
      </c>
      <c r="AJ40" s="146">
        <f>SUM(W40-K40)/K40</f>
        <v>4.578888534014692</v>
      </c>
      <c r="AK40" s="146">
        <f>SUM(AA40-I40)/I40</f>
        <v>9.041026567865535</v>
      </c>
      <c r="AL40" s="147"/>
    </row>
    <row r="41" spans="13:37" ht="15.75">
      <c r="M41" s="135"/>
      <c r="N41" s="135"/>
      <c r="O41" s="139"/>
      <c r="Q41" s="139"/>
      <c r="X41" s="139"/>
      <c r="Y41" s="142"/>
      <c r="Z41" s="142"/>
      <c r="AB41" s="139"/>
      <c r="AD41" s="140"/>
      <c r="AE41" s="129"/>
      <c r="AF41" s="141"/>
      <c r="AG41" s="141"/>
      <c r="AH41" s="142"/>
      <c r="AI41" s="143"/>
      <c r="AJ41" s="144"/>
      <c r="AK41" s="144"/>
    </row>
    <row r="42" spans="2:37" ht="15.75">
      <c r="B42" s="126" t="s">
        <v>95</v>
      </c>
      <c r="C42" s="126"/>
      <c r="D42" s="126"/>
      <c r="E42" s="126"/>
      <c r="F42" s="126">
        <v>2680</v>
      </c>
      <c r="G42" s="126"/>
      <c r="H42" s="126"/>
      <c r="I42" s="126">
        <v>422</v>
      </c>
      <c r="J42" s="140">
        <f>SUM(I42/F42)</f>
        <v>0.15746268656716417</v>
      </c>
      <c r="K42" s="126">
        <v>2357</v>
      </c>
      <c r="L42" s="140">
        <f>SUM(K42/F42)</f>
        <v>0.8794776119402985</v>
      </c>
      <c r="M42" s="126"/>
      <c r="N42" s="126"/>
      <c r="O42" s="140"/>
      <c r="P42" s="140"/>
      <c r="Q42" s="140"/>
      <c r="R42" s="140"/>
      <c r="S42" s="141"/>
      <c r="T42" s="141"/>
      <c r="U42" s="126">
        <v>2507</v>
      </c>
      <c r="V42" s="140">
        <f>SUM(U42/F42)</f>
        <v>0.9354477611940298</v>
      </c>
      <c r="W42" s="126">
        <v>9102</v>
      </c>
      <c r="X42" s="140">
        <f>SUM(W42/F42)</f>
        <v>3.3962686567164178</v>
      </c>
      <c r="Y42" s="141"/>
      <c r="Z42" s="141"/>
      <c r="AB42" s="139"/>
      <c r="AD42" s="140"/>
      <c r="AE42" s="129">
        <f>SUM(W42/U42)</f>
        <v>3.6306342241723173</v>
      </c>
      <c r="AF42" s="141">
        <f>SUM(W42-K42)/K42</f>
        <v>2.861688587187102</v>
      </c>
      <c r="AG42" s="141">
        <f>SUM(U42-I42)/I42</f>
        <v>4.940758293838862</v>
      </c>
      <c r="AH42" s="141">
        <v>0.15</v>
      </c>
      <c r="AI42" s="143"/>
      <c r="AJ42" s="144"/>
      <c r="AK42" s="144"/>
    </row>
    <row r="43" spans="2:37" ht="15.75">
      <c r="B43" s="126"/>
      <c r="C43" s="126"/>
      <c r="D43" s="126"/>
      <c r="E43" s="126"/>
      <c r="F43" s="126"/>
      <c r="G43" s="126"/>
      <c r="H43" s="126"/>
      <c r="I43" s="126"/>
      <c r="J43" s="140"/>
      <c r="K43" s="126"/>
      <c r="L43" s="140"/>
      <c r="M43" s="126"/>
      <c r="N43" s="126"/>
      <c r="O43" s="140"/>
      <c r="P43" s="140"/>
      <c r="Q43" s="140"/>
      <c r="R43" s="140"/>
      <c r="S43" s="141"/>
      <c r="T43" s="141"/>
      <c r="U43" s="126"/>
      <c r="V43" s="140"/>
      <c r="W43" s="126"/>
      <c r="Y43" s="141"/>
      <c r="Z43" s="141"/>
      <c r="AB43" s="139"/>
      <c r="AD43" s="140"/>
      <c r="AE43" s="129"/>
      <c r="AF43" s="141"/>
      <c r="AG43" s="141"/>
      <c r="AH43" s="142"/>
      <c r="AI43" s="143"/>
      <c r="AJ43" s="144"/>
      <c r="AK43" s="144"/>
    </row>
    <row r="44" spans="13:37" ht="15.75">
      <c r="M44" s="135"/>
      <c r="N44" s="135"/>
      <c r="O44" s="139"/>
      <c r="Q44" s="139"/>
      <c r="X44" s="139"/>
      <c r="Y44" s="142"/>
      <c r="Z44" s="142"/>
      <c r="AB44" s="139"/>
      <c r="AD44" s="140"/>
      <c r="AE44" s="129"/>
      <c r="AF44" s="141"/>
      <c r="AG44" s="141"/>
      <c r="AH44" s="142"/>
      <c r="AI44" s="143"/>
      <c r="AJ44" s="144"/>
      <c r="AK44" s="144"/>
    </row>
    <row r="45" spans="1:37" ht="15.75">
      <c r="A45" s="136">
        <v>39</v>
      </c>
      <c r="B45" s="127" t="s">
        <v>96</v>
      </c>
      <c r="C45" s="127" t="s">
        <v>87</v>
      </c>
      <c r="D45" s="135">
        <v>1927</v>
      </c>
      <c r="E45" s="137">
        <v>145230300</v>
      </c>
      <c r="F45" s="137">
        <v>3334.028925619835</v>
      </c>
      <c r="G45" s="138">
        <v>0.6</v>
      </c>
      <c r="H45" s="138">
        <v>0.4</v>
      </c>
      <c r="I45" s="135">
        <v>4636</v>
      </c>
      <c r="K45" s="135">
        <v>2433</v>
      </c>
      <c r="M45" s="138">
        <v>0.6</v>
      </c>
      <c r="N45" s="138">
        <v>0.4</v>
      </c>
      <c r="O45" s="139"/>
      <c r="Q45" s="139"/>
      <c r="S45" s="138">
        <v>0.6</v>
      </c>
      <c r="T45" s="138">
        <v>0.4</v>
      </c>
      <c r="U45" s="135">
        <v>6157</v>
      </c>
      <c r="W45" s="135">
        <v>3525</v>
      </c>
      <c r="X45" s="139"/>
      <c r="Y45" s="138">
        <v>0.6</v>
      </c>
      <c r="Z45" s="138">
        <v>0.4</v>
      </c>
      <c r="AA45" s="135">
        <v>6170</v>
      </c>
      <c r="AB45" s="139"/>
      <c r="AC45" s="135">
        <v>3768</v>
      </c>
      <c r="AD45" s="140"/>
      <c r="AE45" s="129"/>
      <c r="AF45" s="141"/>
      <c r="AG45" s="141"/>
      <c r="AH45" s="142"/>
      <c r="AI45" s="143"/>
      <c r="AJ45" s="144"/>
      <c r="AK45" s="144"/>
    </row>
    <row r="46" spans="2:37" ht="15.75">
      <c r="B46" s="127"/>
      <c r="C46" s="127" t="s">
        <v>87</v>
      </c>
      <c r="D46" s="135">
        <v>1929</v>
      </c>
      <c r="E46" s="137">
        <v>29839120</v>
      </c>
      <c r="F46" s="137">
        <v>685.0119375573921</v>
      </c>
      <c r="G46" s="138">
        <v>1</v>
      </c>
      <c r="H46" s="138">
        <v>1</v>
      </c>
      <c r="I46" s="135">
        <v>1450</v>
      </c>
      <c r="K46" s="135">
        <v>1083</v>
      </c>
      <c r="M46" s="138">
        <v>1</v>
      </c>
      <c r="N46" s="138">
        <v>1</v>
      </c>
      <c r="O46" s="139"/>
      <c r="Q46" s="139"/>
      <c r="S46" s="138">
        <v>1</v>
      </c>
      <c r="T46" s="138">
        <v>1</v>
      </c>
      <c r="U46" s="135">
        <v>1609</v>
      </c>
      <c r="W46" s="135">
        <v>1156</v>
      </c>
      <c r="X46" s="139"/>
      <c r="Y46" s="138">
        <v>1</v>
      </c>
      <c r="Z46" s="138">
        <v>1</v>
      </c>
      <c r="AA46" s="135">
        <v>1657</v>
      </c>
      <c r="AB46" s="139"/>
      <c r="AC46" s="135">
        <v>1157</v>
      </c>
      <c r="AD46" s="140"/>
      <c r="AE46" s="129"/>
      <c r="AF46" s="141"/>
      <c r="AG46" s="141"/>
      <c r="AH46" s="142"/>
      <c r="AI46" s="143"/>
      <c r="AJ46" s="144"/>
      <c r="AK46" s="144"/>
    </row>
    <row r="47" spans="2:37" ht="15.75">
      <c r="B47" s="127"/>
      <c r="C47" s="127" t="s">
        <v>87</v>
      </c>
      <c r="D47" s="135">
        <v>1934</v>
      </c>
      <c r="E47" s="137">
        <v>34310360</v>
      </c>
      <c r="F47" s="137">
        <v>787.6574839302112</v>
      </c>
      <c r="G47" s="138">
        <v>1</v>
      </c>
      <c r="H47" s="138">
        <v>1</v>
      </c>
      <c r="I47" s="135">
        <v>2543</v>
      </c>
      <c r="K47" s="135">
        <v>698</v>
      </c>
      <c r="M47" s="138">
        <v>1</v>
      </c>
      <c r="N47" s="138">
        <v>1</v>
      </c>
      <c r="O47" s="139"/>
      <c r="Q47" s="139"/>
      <c r="S47" s="138">
        <v>1</v>
      </c>
      <c r="T47" s="138">
        <v>1</v>
      </c>
      <c r="U47" s="135">
        <v>2613</v>
      </c>
      <c r="W47" s="135">
        <v>698</v>
      </c>
      <c r="X47" s="139"/>
      <c r="Y47" s="138">
        <v>1</v>
      </c>
      <c r="Z47" s="138">
        <v>1</v>
      </c>
      <c r="AA47" s="135">
        <v>2641</v>
      </c>
      <c r="AB47" s="139"/>
      <c r="AC47" s="135">
        <v>699</v>
      </c>
      <c r="AD47" s="140"/>
      <c r="AE47" s="129"/>
      <c r="AF47" s="141"/>
      <c r="AG47" s="141"/>
      <c r="AH47" s="142"/>
      <c r="AI47" s="143"/>
      <c r="AJ47" s="144"/>
      <c r="AK47" s="144"/>
    </row>
    <row r="48" spans="2:37" ht="15.75">
      <c r="B48" s="127"/>
      <c r="C48" s="127" t="s">
        <v>87</v>
      </c>
      <c r="D48" s="135">
        <v>1935</v>
      </c>
      <c r="E48" s="137">
        <v>59428730</v>
      </c>
      <c r="F48" s="137">
        <v>1364.2959136822774</v>
      </c>
      <c r="G48" s="138">
        <v>1</v>
      </c>
      <c r="H48" s="138">
        <v>1</v>
      </c>
      <c r="I48" s="135">
        <v>2408</v>
      </c>
      <c r="K48" s="135">
        <v>1086</v>
      </c>
      <c r="M48" s="138">
        <v>1</v>
      </c>
      <c r="N48" s="138">
        <v>1</v>
      </c>
      <c r="O48" s="139"/>
      <c r="Q48" s="139"/>
      <c r="S48" s="138">
        <v>1</v>
      </c>
      <c r="T48" s="138">
        <v>1</v>
      </c>
      <c r="U48" s="135">
        <v>2803</v>
      </c>
      <c r="W48" s="135">
        <v>1346</v>
      </c>
      <c r="X48" s="139"/>
      <c r="Y48" s="138">
        <v>1</v>
      </c>
      <c r="Z48" s="138">
        <v>1</v>
      </c>
      <c r="AA48" s="135">
        <v>2839</v>
      </c>
      <c r="AB48" s="139"/>
      <c r="AC48" s="135">
        <v>1347</v>
      </c>
      <c r="AD48" s="140"/>
      <c r="AE48" s="129"/>
      <c r="AF48" s="141"/>
      <c r="AG48" s="141"/>
      <c r="AH48" s="142"/>
      <c r="AI48" s="143"/>
      <c r="AJ48" s="144"/>
      <c r="AK48" s="144"/>
    </row>
    <row r="49" spans="1:37" s="126" customFormat="1" ht="15.75">
      <c r="A49" s="136"/>
      <c r="G49" s="145"/>
      <c r="H49" s="145"/>
      <c r="I49" s="126">
        <v>11037</v>
      </c>
      <c r="J49" s="140"/>
      <c r="K49" s="126">
        <v>5300</v>
      </c>
      <c r="L49" s="140"/>
      <c r="M49" s="145"/>
      <c r="N49" s="145"/>
      <c r="O49" s="140"/>
      <c r="P49" s="140"/>
      <c r="Q49" s="140"/>
      <c r="R49" s="140"/>
      <c r="S49" s="146"/>
      <c r="T49" s="146"/>
      <c r="U49" s="126">
        <v>13182</v>
      </c>
      <c r="V49" s="140"/>
      <c r="W49" s="126">
        <v>6725</v>
      </c>
      <c r="X49" s="140"/>
      <c r="Y49" s="146"/>
      <c r="Z49" s="146"/>
      <c r="AA49" s="126">
        <v>13307</v>
      </c>
      <c r="AB49" s="140"/>
      <c r="AC49" s="126">
        <v>6971</v>
      </c>
      <c r="AD49" s="140"/>
      <c r="AE49" s="129"/>
      <c r="AF49" s="141"/>
      <c r="AG49" s="141"/>
      <c r="AH49" s="141"/>
      <c r="AI49" s="143"/>
      <c r="AJ49" s="144"/>
      <c r="AK49" s="144"/>
    </row>
    <row r="50" spans="1:38" ht="15.75">
      <c r="A50" s="75"/>
      <c r="B50" s="145" t="s">
        <v>97</v>
      </c>
      <c r="C50" s="145"/>
      <c r="D50" s="145"/>
      <c r="E50" s="145"/>
      <c r="F50" s="145"/>
      <c r="G50" s="145"/>
      <c r="H50" s="145"/>
      <c r="I50" s="148">
        <f>SUM((G45*I45)+(G46*I46)+(G47*I47)+(G48*I48))</f>
        <v>9182.6</v>
      </c>
      <c r="J50" s="148">
        <f>SUM(I50/F52)</f>
        <v>2.7641782059000604</v>
      </c>
      <c r="K50" s="148">
        <f>SUM((H45*K45)+(H46*K46)+(H47*K47)+(H48*K48))</f>
        <v>3840.2</v>
      </c>
      <c r="L50" s="148">
        <f>SUM(K50/F52)</f>
        <v>1.1559903672486453</v>
      </c>
      <c r="M50" s="145"/>
      <c r="N50" s="145"/>
      <c r="O50" s="148"/>
      <c r="P50" s="148"/>
      <c r="Q50" s="148"/>
      <c r="R50" s="148"/>
      <c r="S50" s="146"/>
      <c r="T50" s="146"/>
      <c r="U50" s="148">
        <f>SUM((S45*U45)+(S46*U46)+(S47*U47)+(S48*U48))</f>
        <v>10719.2</v>
      </c>
      <c r="V50" s="148">
        <f>SUM(U50/F52)</f>
        <v>3.226730885009031</v>
      </c>
      <c r="W50" s="148">
        <f>SUM((T45*W45)+(T46*W46)+(T47*W47)+(T48*W48))</f>
        <v>4610</v>
      </c>
      <c r="X50" s="148">
        <f>SUM(W50/F52)</f>
        <v>1.3877182420228777</v>
      </c>
      <c r="Y50" s="146"/>
      <c r="Z50" s="146"/>
      <c r="AA50" s="148">
        <f>SUM((Y45*AA45)+(Y46*AA46)+(Y47*AA47)+(Y48*AA48))</f>
        <v>10839</v>
      </c>
      <c r="AB50" s="148">
        <f>SUM(AA50/F52)</f>
        <v>3.2627934978928357</v>
      </c>
      <c r="AC50" s="148">
        <f>SUM((Z45*AC45)+(Z46*AC46)+(Z47*AC47)+(Z48*AC48))</f>
        <v>4710.2</v>
      </c>
      <c r="AD50" s="148">
        <f>SUM(AC50/F52)</f>
        <v>1.4178807947019867</v>
      </c>
      <c r="AE50" s="149">
        <f>SUM(W50/U50)</f>
        <v>0.4300694081647884</v>
      </c>
      <c r="AF50" s="146">
        <f>SUM(W50-K50)/K50</f>
        <v>0.20045830946304885</v>
      </c>
      <c r="AG50" s="146">
        <f>SUM(U50-I50)/I50</f>
        <v>0.167338226646048</v>
      </c>
      <c r="AH50" s="138"/>
      <c r="AI50" s="149">
        <f>SUM(AC50/AA50)</f>
        <v>0.43456038379924344</v>
      </c>
      <c r="AJ50" s="146">
        <f>SUM(W50-K50)/K50</f>
        <v>0.20045830946304885</v>
      </c>
      <c r="AK50" s="146">
        <f>SUM(AA50-I50)/I50</f>
        <v>0.180384640515758</v>
      </c>
      <c r="AL50" s="147"/>
    </row>
    <row r="51" spans="13:37" ht="15.75">
      <c r="M51" s="135"/>
      <c r="N51" s="135"/>
      <c r="O51" s="139"/>
      <c r="Q51" s="139"/>
      <c r="X51" s="139"/>
      <c r="Y51" s="142"/>
      <c r="Z51" s="142"/>
      <c r="AB51" s="139"/>
      <c r="AD51" s="140"/>
      <c r="AE51" s="129"/>
      <c r="AF51" s="141"/>
      <c r="AG51" s="141"/>
      <c r="AH51" s="142"/>
      <c r="AI51" s="143"/>
      <c r="AJ51" s="144"/>
      <c r="AK51" s="144"/>
    </row>
    <row r="52" spans="2:37" ht="15.75">
      <c r="B52" s="126" t="s">
        <v>98</v>
      </c>
      <c r="C52" s="126"/>
      <c r="D52" s="126"/>
      <c r="E52" s="126"/>
      <c r="F52" s="126">
        <v>3322</v>
      </c>
      <c r="G52" s="126"/>
      <c r="H52" s="126"/>
      <c r="I52" s="126">
        <v>7783</v>
      </c>
      <c r="J52" s="140">
        <f>SUM(I52/F52)</f>
        <v>2.3428657435279954</v>
      </c>
      <c r="K52" s="126">
        <v>3880</v>
      </c>
      <c r="L52" s="140">
        <f>SUM(K52/F52)</f>
        <v>1.1679711017459362</v>
      </c>
      <c r="M52" s="126"/>
      <c r="N52" s="126"/>
      <c r="O52" s="140"/>
      <c r="P52" s="140"/>
      <c r="Q52" s="140"/>
      <c r="R52" s="140"/>
      <c r="S52" s="141"/>
      <c r="T52" s="141"/>
      <c r="U52" s="126">
        <v>8300</v>
      </c>
      <c r="V52" s="140">
        <f>SUM(U52/F52)</f>
        <v>2.498494882600843</v>
      </c>
      <c r="W52" s="126">
        <v>4149</v>
      </c>
      <c r="X52" s="140">
        <f>SUM(W52/F52)</f>
        <v>1.24894641782059</v>
      </c>
      <c r="Y52" s="141"/>
      <c r="Z52" s="141"/>
      <c r="AB52" s="139"/>
      <c r="AD52" s="140"/>
      <c r="AE52" s="129">
        <f>SUM(W52/U52)</f>
        <v>0.49987951807228914</v>
      </c>
      <c r="AF52" s="141">
        <f>SUM(W52-K52)/K52</f>
        <v>0.0693298969072165</v>
      </c>
      <c r="AG52" s="141">
        <f>SUM(U52-I52)/I52</f>
        <v>0.06642682770140049</v>
      </c>
      <c r="AH52" s="141">
        <v>0.42</v>
      </c>
      <c r="AI52" s="143"/>
      <c r="AJ52" s="144"/>
      <c r="AK52" s="144"/>
    </row>
    <row r="53" spans="2:37" ht="15.75">
      <c r="B53" s="126"/>
      <c r="C53" s="126"/>
      <c r="D53" s="126"/>
      <c r="E53" s="126"/>
      <c r="F53" s="126"/>
      <c r="G53" s="126"/>
      <c r="H53" s="126"/>
      <c r="I53" s="126"/>
      <c r="J53" s="140"/>
      <c r="K53" s="126"/>
      <c r="L53" s="140"/>
      <c r="M53" s="126"/>
      <c r="N53" s="126"/>
      <c r="O53" s="140"/>
      <c r="P53" s="140"/>
      <c r="Q53" s="140"/>
      <c r="R53" s="140"/>
      <c r="S53" s="141"/>
      <c r="T53" s="141"/>
      <c r="U53" s="126"/>
      <c r="V53" s="140"/>
      <c r="W53" s="126"/>
      <c r="Y53" s="141"/>
      <c r="Z53" s="141"/>
      <c r="AB53" s="139"/>
      <c r="AD53" s="140"/>
      <c r="AE53" s="129"/>
      <c r="AF53" s="141"/>
      <c r="AG53" s="141"/>
      <c r="AH53" s="142"/>
      <c r="AI53" s="143"/>
      <c r="AJ53" s="144"/>
      <c r="AK53" s="144"/>
    </row>
    <row r="54" spans="2:37" ht="15.75">
      <c r="B54" s="126"/>
      <c r="C54" s="126"/>
      <c r="D54" s="126"/>
      <c r="E54" s="126"/>
      <c r="F54" s="126"/>
      <c r="G54" s="126"/>
      <c r="H54" s="126"/>
      <c r="I54" s="126"/>
      <c r="J54" s="140"/>
      <c r="K54" s="126"/>
      <c r="L54" s="140"/>
      <c r="M54" s="126"/>
      <c r="N54" s="126"/>
      <c r="O54" s="140"/>
      <c r="P54" s="140"/>
      <c r="Q54" s="140"/>
      <c r="R54" s="140"/>
      <c r="S54" s="141"/>
      <c r="T54" s="141"/>
      <c r="U54" s="126"/>
      <c r="V54" s="140"/>
      <c r="W54" s="126"/>
      <c r="Y54" s="141"/>
      <c r="Z54" s="141"/>
      <c r="AB54" s="139"/>
      <c r="AD54" s="140"/>
      <c r="AE54" s="129"/>
      <c r="AF54" s="141"/>
      <c r="AG54" s="141"/>
      <c r="AH54" s="142"/>
      <c r="AI54" s="143"/>
      <c r="AJ54" s="144"/>
      <c r="AK54" s="144"/>
    </row>
    <row r="55" spans="1:37" ht="15.75">
      <c r="A55" s="136">
        <v>40</v>
      </c>
      <c r="B55" s="127" t="s">
        <v>99</v>
      </c>
      <c r="C55" s="127" t="s">
        <v>87</v>
      </c>
      <c r="D55" s="135">
        <v>2013</v>
      </c>
      <c r="E55" s="137">
        <v>41766180</v>
      </c>
      <c r="F55" s="137">
        <v>958.8195592286502</v>
      </c>
      <c r="G55" s="138">
        <v>0.6</v>
      </c>
      <c r="H55" s="138">
        <v>0.2</v>
      </c>
      <c r="I55">
        <v>547</v>
      </c>
      <c r="J55" s="150"/>
      <c r="K55">
        <v>195</v>
      </c>
      <c r="L55" s="150"/>
      <c r="M55" s="138">
        <v>0.6</v>
      </c>
      <c r="N55" s="138">
        <v>0.2</v>
      </c>
      <c r="O55" s="150"/>
      <c r="P55" s="150"/>
      <c r="Q55" s="150"/>
      <c r="R55" s="150"/>
      <c r="S55" s="138">
        <v>0.6</v>
      </c>
      <c r="T55" s="138">
        <v>0.2</v>
      </c>
      <c r="U55">
        <v>1389</v>
      </c>
      <c r="V55" s="150"/>
      <c r="W55">
        <v>806</v>
      </c>
      <c r="X55" s="150"/>
      <c r="Y55" s="138">
        <v>0.6</v>
      </c>
      <c r="Z55" s="138">
        <v>0.2</v>
      </c>
      <c r="AA55">
        <v>1408</v>
      </c>
      <c r="AB55" s="150"/>
      <c r="AC55">
        <v>827</v>
      </c>
      <c r="AD55" s="151"/>
      <c r="AE55" s="129"/>
      <c r="AF55" s="141"/>
      <c r="AG55" s="141"/>
      <c r="AH55" s="142"/>
      <c r="AI55" s="143"/>
      <c r="AJ55" s="144"/>
      <c r="AK55" s="144"/>
    </row>
    <row r="56" spans="2:37" ht="15.75">
      <c r="B56" s="127"/>
      <c r="C56" s="127" t="s">
        <v>87</v>
      </c>
      <c r="D56" s="135">
        <v>2021</v>
      </c>
      <c r="E56" s="137">
        <v>112767800</v>
      </c>
      <c r="F56" s="137">
        <v>2588.7924701561064</v>
      </c>
      <c r="G56" s="138">
        <v>0.85</v>
      </c>
      <c r="H56" s="138">
        <v>0.8</v>
      </c>
      <c r="I56" s="135">
        <v>729</v>
      </c>
      <c r="K56" s="135">
        <v>134</v>
      </c>
      <c r="M56" s="138">
        <v>0.85</v>
      </c>
      <c r="N56" s="138">
        <v>0.8</v>
      </c>
      <c r="O56" s="139"/>
      <c r="Q56" s="139"/>
      <c r="S56" s="138">
        <v>0.85</v>
      </c>
      <c r="T56" s="138">
        <v>0.8</v>
      </c>
      <c r="U56" s="135">
        <v>3926</v>
      </c>
      <c r="W56" s="135">
        <v>462</v>
      </c>
      <c r="X56" s="139"/>
      <c r="Y56" s="138">
        <v>0.85</v>
      </c>
      <c r="Z56" s="138">
        <v>0.8</v>
      </c>
      <c r="AA56" s="135">
        <v>3994</v>
      </c>
      <c r="AB56" s="139"/>
      <c r="AC56" s="135">
        <v>464</v>
      </c>
      <c r="AD56" s="140"/>
      <c r="AE56" s="129"/>
      <c r="AF56" s="141"/>
      <c r="AG56" s="141"/>
      <c r="AH56" s="142"/>
      <c r="AI56" s="143"/>
      <c r="AJ56" s="144"/>
      <c r="AK56" s="144"/>
    </row>
    <row r="57" spans="2:37" ht="15.75">
      <c r="B57" s="127"/>
      <c r="C57" s="127" t="s">
        <v>87</v>
      </c>
      <c r="D57" s="135">
        <v>2022</v>
      </c>
      <c r="E57" s="137">
        <v>78435980</v>
      </c>
      <c r="F57" s="137">
        <v>1800.6423324150596</v>
      </c>
      <c r="G57" s="138">
        <v>1</v>
      </c>
      <c r="H57" s="138">
        <v>1</v>
      </c>
      <c r="I57" s="135">
        <v>1470</v>
      </c>
      <c r="K57" s="135">
        <v>231</v>
      </c>
      <c r="M57" s="138">
        <v>1</v>
      </c>
      <c r="N57" s="138">
        <v>1</v>
      </c>
      <c r="O57" s="139"/>
      <c r="Q57" s="139"/>
      <c r="S57" s="138">
        <v>1</v>
      </c>
      <c r="T57" s="138">
        <v>1</v>
      </c>
      <c r="U57" s="135">
        <v>3871</v>
      </c>
      <c r="W57" s="135">
        <v>539</v>
      </c>
      <c r="X57" s="139"/>
      <c r="Y57" s="138">
        <v>1</v>
      </c>
      <c r="Z57" s="138">
        <v>1</v>
      </c>
      <c r="AA57" s="135">
        <v>3881</v>
      </c>
      <c r="AB57" s="139"/>
      <c r="AC57" s="135">
        <v>540</v>
      </c>
      <c r="AD57" s="140"/>
      <c r="AE57" s="129"/>
      <c r="AF57" s="141"/>
      <c r="AG57" s="141"/>
      <c r="AH57" s="142"/>
      <c r="AI57" s="143"/>
      <c r="AJ57" s="144"/>
      <c r="AK57" s="144"/>
    </row>
    <row r="58" spans="2:37" ht="15.75">
      <c r="B58" s="127"/>
      <c r="C58" s="127" t="s">
        <v>87</v>
      </c>
      <c r="D58" s="135">
        <v>2026</v>
      </c>
      <c r="E58" s="137">
        <v>136559300</v>
      </c>
      <c r="F58" s="137">
        <v>3134.97015610652</v>
      </c>
      <c r="G58" s="138">
        <v>0.5</v>
      </c>
      <c r="H58" s="138">
        <v>0.7</v>
      </c>
      <c r="I58" s="135">
        <v>512</v>
      </c>
      <c r="K58" s="135">
        <v>3129</v>
      </c>
      <c r="M58" s="138">
        <v>0.5</v>
      </c>
      <c r="N58" s="138">
        <v>0.7</v>
      </c>
      <c r="O58" s="139"/>
      <c r="Q58" s="139"/>
      <c r="S58" s="138">
        <v>0.5</v>
      </c>
      <c r="T58" s="138">
        <v>0.7</v>
      </c>
      <c r="U58" s="135">
        <v>5156</v>
      </c>
      <c r="W58" s="135">
        <v>7639</v>
      </c>
      <c r="X58" s="139"/>
      <c r="Y58" s="138">
        <v>0.5</v>
      </c>
      <c r="Z58" s="138">
        <v>0.7</v>
      </c>
      <c r="AA58" s="135">
        <v>5419</v>
      </c>
      <c r="AB58" s="139"/>
      <c r="AC58" s="135">
        <v>8423</v>
      </c>
      <c r="AD58" s="140"/>
      <c r="AE58" s="129"/>
      <c r="AF58" s="141"/>
      <c r="AG58" s="141"/>
      <c r="AH58" s="142"/>
      <c r="AI58" s="143"/>
      <c r="AJ58" s="144"/>
      <c r="AK58" s="144"/>
    </row>
    <row r="59" spans="2:37" ht="15.75">
      <c r="B59" s="127"/>
      <c r="C59" s="127" t="s">
        <v>87</v>
      </c>
      <c r="D59" s="135">
        <v>2029</v>
      </c>
      <c r="E59" s="137">
        <v>81202660</v>
      </c>
      <c r="F59" s="137">
        <v>1864.1565656565656</v>
      </c>
      <c r="G59" s="138">
        <v>0.4</v>
      </c>
      <c r="H59" s="138">
        <v>0.4</v>
      </c>
      <c r="I59" s="135">
        <v>149</v>
      </c>
      <c r="K59" s="135">
        <v>1517</v>
      </c>
      <c r="M59" s="138">
        <v>0.4</v>
      </c>
      <c r="N59" s="138">
        <v>0.4</v>
      </c>
      <c r="O59" s="139"/>
      <c r="Q59" s="139"/>
      <c r="S59" s="138">
        <v>0.4</v>
      </c>
      <c r="T59" s="138">
        <v>0.4</v>
      </c>
      <c r="U59" s="135">
        <v>3370</v>
      </c>
      <c r="W59" s="135">
        <v>2482</v>
      </c>
      <c r="X59" s="139"/>
      <c r="Y59" s="138">
        <v>0.4</v>
      </c>
      <c r="Z59" s="138">
        <v>0.4</v>
      </c>
      <c r="AA59" s="135">
        <v>3659</v>
      </c>
      <c r="AB59" s="139"/>
      <c r="AC59" s="135">
        <v>2517</v>
      </c>
      <c r="AD59" s="140"/>
      <c r="AE59" s="129"/>
      <c r="AF59" s="141"/>
      <c r="AG59" s="141"/>
      <c r="AH59" s="142"/>
      <c r="AI59" s="143"/>
      <c r="AJ59" s="144"/>
      <c r="AK59" s="144"/>
    </row>
    <row r="60" spans="7:37" ht="15.75">
      <c r="G60" s="138"/>
      <c r="H60" s="138"/>
      <c r="I60" s="126">
        <v>3407</v>
      </c>
      <c r="J60" s="140"/>
      <c r="K60" s="126">
        <v>5206</v>
      </c>
      <c r="L60" s="140"/>
      <c r="M60" s="138"/>
      <c r="N60" s="138"/>
      <c r="O60" s="140"/>
      <c r="P60" s="140"/>
      <c r="Q60" s="140"/>
      <c r="R60" s="140"/>
      <c r="S60" s="146"/>
      <c r="T60" s="146"/>
      <c r="U60" s="126">
        <v>17712</v>
      </c>
      <c r="V60" s="140"/>
      <c r="W60" s="126">
        <v>11928</v>
      </c>
      <c r="Y60" s="146"/>
      <c r="Z60" s="146"/>
      <c r="AA60" s="126">
        <v>18361</v>
      </c>
      <c r="AB60" s="140"/>
      <c r="AC60" s="126">
        <v>12771</v>
      </c>
      <c r="AD60" s="140"/>
      <c r="AE60" s="129"/>
      <c r="AF60" s="141"/>
      <c r="AG60" s="141"/>
      <c r="AH60" s="142"/>
      <c r="AI60" s="143"/>
      <c r="AJ60" s="144"/>
      <c r="AK60" s="144"/>
    </row>
    <row r="61" spans="1:38" ht="15.75">
      <c r="A61" s="75"/>
      <c r="B61" s="145" t="s">
        <v>100</v>
      </c>
      <c r="C61" s="147"/>
      <c r="D61" s="147"/>
      <c r="E61" s="147"/>
      <c r="F61" s="147"/>
      <c r="G61" s="147"/>
      <c r="H61" s="147"/>
      <c r="I61" s="148">
        <f>SUM((G55*I55)+(G56*I56)+(G57*I57)+(G58*I58)+(G59*I59))</f>
        <v>2733.45</v>
      </c>
      <c r="J61" s="148">
        <f>SUM(I61/F63)</f>
        <v>0.46942297784647086</v>
      </c>
      <c r="K61" s="148">
        <f>SUM((H55*K55)+(H56*K56)+(H57*K57)+(H58*K58)+(H59*K59))</f>
        <v>3174.2999999999997</v>
      </c>
      <c r="L61" s="148">
        <f>SUM(K61/F63)</f>
        <v>0.5451313755795981</v>
      </c>
      <c r="M61" s="147"/>
      <c r="N61" s="147"/>
      <c r="O61" s="148"/>
      <c r="P61" s="148"/>
      <c r="Q61" s="148"/>
      <c r="R61" s="148"/>
      <c r="S61" s="146"/>
      <c r="T61" s="146"/>
      <c r="U61" s="148">
        <f>SUM((S55*U55)+(S56*U56)+(S57*U57)+(S58*U58)+(S59*U59))</f>
        <v>11967.5</v>
      </c>
      <c r="V61" s="148">
        <f>SUM(U61/F63)</f>
        <v>2.055212089987979</v>
      </c>
      <c r="W61" s="148">
        <f>SUM((T55*W55)+(T56*W56)+(T57*W57)+(T58*W58)+(T59*W59))</f>
        <v>7409.9</v>
      </c>
      <c r="X61" s="148">
        <f>SUM(W61/F63)</f>
        <v>1.272522754593852</v>
      </c>
      <c r="Y61" s="146"/>
      <c r="Z61" s="146"/>
      <c r="AA61" s="148">
        <f>SUM((Y55*AA55)+(Y56*AA56)+(Y57*AA57)+(Y58*AA58)+(Y59*AA59))</f>
        <v>12293.800000000001</v>
      </c>
      <c r="AB61" s="148">
        <f>SUM(AA61/F63)</f>
        <v>2.111248497338142</v>
      </c>
      <c r="AC61" s="148">
        <f>SUM((Z55*AC55)+(Z56*AC56)+(Z57*AC57)+(Z58*AC58)+(Z59*AC59))</f>
        <v>7979.499999999999</v>
      </c>
      <c r="AD61" s="148">
        <f>SUM(AC61/F63)</f>
        <v>1.3703417482397389</v>
      </c>
      <c r="AE61" s="149">
        <f>SUM(W61/U61)</f>
        <v>0.6191685815750992</v>
      </c>
      <c r="AF61" s="146">
        <f>SUM(W61-K61)/K61</f>
        <v>1.3343414296065277</v>
      </c>
      <c r="AG61" s="146">
        <f>SUM(U61-I61)/I61</f>
        <v>3.378166785564031</v>
      </c>
      <c r="AH61" s="138"/>
      <c r="AI61" s="149">
        <f>SUM(AC61/AA61)</f>
        <v>0.6490670093868453</v>
      </c>
      <c r="AJ61" s="146">
        <f>SUM(W61-K61)/K61</f>
        <v>1.3343414296065277</v>
      </c>
      <c r="AK61" s="146">
        <f>SUM(AA61-I61)/I61</f>
        <v>3.497539739157476</v>
      </c>
      <c r="AL61" s="147"/>
    </row>
    <row r="62" spans="13:37" ht="15.75">
      <c r="M62" s="135"/>
      <c r="N62" s="135"/>
      <c r="O62" s="139"/>
      <c r="Q62" s="139"/>
      <c r="X62" s="139"/>
      <c r="Y62" s="142"/>
      <c r="Z62" s="142"/>
      <c r="AB62" s="139"/>
      <c r="AD62" s="140"/>
      <c r="AE62" s="129"/>
      <c r="AF62" s="141"/>
      <c r="AG62" s="141"/>
      <c r="AH62" s="142"/>
      <c r="AI62" s="143"/>
      <c r="AJ62" s="144"/>
      <c r="AK62" s="144"/>
    </row>
    <row r="63" spans="2:37" ht="15.75">
      <c r="B63" s="126" t="s">
        <v>101</v>
      </c>
      <c r="F63" s="126">
        <v>5823</v>
      </c>
      <c r="I63" s="126">
        <v>2181</v>
      </c>
      <c r="J63" s="140">
        <f>SUM(I63/F63)</f>
        <v>0.3745492014425554</v>
      </c>
      <c r="K63" s="126">
        <v>646</v>
      </c>
      <c r="L63" s="140">
        <f>SUM(K63/F63)</f>
        <v>0.11093937832732269</v>
      </c>
      <c r="M63" s="135"/>
      <c r="N63" s="135"/>
      <c r="O63" s="140"/>
      <c r="P63" s="140"/>
      <c r="Q63" s="140"/>
      <c r="R63" s="140"/>
      <c r="S63" s="141"/>
      <c r="T63" s="141"/>
      <c r="U63" s="126">
        <v>9750</v>
      </c>
      <c r="V63" s="140">
        <f>SUM(U63/F63)</f>
        <v>1.6743946419371458</v>
      </c>
      <c r="W63" s="126">
        <v>12187</v>
      </c>
      <c r="X63" s="140">
        <f>SUM(W63/F63)</f>
        <v>2.092907436029538</v>
      </c>
      <c r="Y63" s="141"/>
      <c r="Z63" s="141"/>
      <c r="AB63" s="139"/>
      <c r="AD63" s="140"/>
      <c r="AE63" s="129">
        <f>SUM(W63/U63)</f>
        <v>1.2499487179487179</v>
      </c>
      <c r="AF63" s="141">
        <f>SUM(W63-K63)/K63</f>
        <v>17.86532507739938</v>
      </c>
      <c r="AG63" s="141">
        <f>SUM(U63-I63)/I63</f>
        <v>3.470426409903714</v>
      </c>
      <c r="AH63" s="141">
        <v>0.12</v>
      </c>
      <c r="AI63" s="143"/>
      <c r="AJ63" s="144"/>
      <c r="AK63" s="144"/>
    </row>
    <row r="64" spans="13:37" ht="15.75">
      <c r="M64" s="135"/>
      <c r="N64" s="135"/>
      <c r="O64" s="139"/>
      <c r="Q64" s="139"/>
      <c r="X64" s="139"/>
      <c r="Y64" s="142"/>
      <c r="Z64" s="142"/>
      <c r="AB64" s="139"/>
      <c r="AD64" s="140"/>
      <c r="AE64" s="129"/>
      <c r="AF64" s="141"/>
      <c r="AG64" s="141"/>
      <c r="AH64" s="142"/>
      <c r="AI64" s="143"/>
      <c r="AJ64" s="144"/>
      <c r="AK64" s="144"/>
    </row>
    <row r="65" spans="13:37" ht="15.75">
      <c r="M65" s="135"/>
      <c r="N65" s="135"/>
      <c r="O65" s="139"/>
      <c r="Q65" s="139"/>
      <c r="X65" s="139"/>
      <c r="Y65" s="142"/>
      <c r="Z65" s="142"/>
      <c r="AB65" s="139"/>
      <c r="AD65" s="140"/>
      <c r="AE65" s="129"/>
      <c r="AF65" s="141"/>
      <c r="AG65" s="141"/>
      <c r="AH65" s="142"/>
      <c r="AI65" s="143"/>
      <c r="AJ65" s="144"/>
      <c r="AK65" s="144"/>
    </row>
    <row r="66" spans="1:37" ht="15.75">
      <c r="A66" s="136">
        <v>41</v>
      </c>
      <c r="B66" s="126" t="s">
        <v>102</v>
      </c>
      <c r="C66" s="127" t="s">
        <v>87</v>
      </c>
      <c r="D66" s="135">
        <v>1920</v>
      </c>
      <c r="E66" s="137">
        <v>48078590</v>
      </c>
      <c r="F66" s="137">
        <v>1103.7325528007345</v>
      </c>
      <c r="G66" s="138">
        <v>1</v>
      </c>
      <c r="H66" s="138">
        <v>1</v>
      </c>
      <c r="I66">
        <v>2745</v>
      </c>
      <c r="J66"/>
      <c r="K66">
        <v>2607</v>
      </c>
      <c r="L66"/>
      <c r="M66" s="138">
        <v>1</v>
      </c>
      <c r="N66" s="138">
        <v>1</v>
      </c>
      <c r="O66"/>
      <c r="P66"/>
      <c r="Q66"/>
      <c r="R66"/>
      <c r="S66" s="138">
        <v>1</v>
      </c>
      <c r="T66" s="138">
        <v>1</v>
      </c>
      <c r="U66">
        <v>6856</v>
      </c>
      <c r="V66"/>
      <c r="W66">
        <v>6068</v>
      </c>
      <c r="X66"/>
      <c r="Y66" s="138">
        <v>1</v>
      </c>
      <c r="Z66" s="138">
        <v>1</v>
      </c>
      <c r="AA66">
        <v>7856</v>
      </c>
      <c r="AB66"/>
      <c r="AC66">
        <v>6803</v>
      </c>
      <c r="AE66" s="129"/>
      <c r="AF66" s="141"/>
      <c r="AG66" s="141"/>
      <c r="AH66" s="142"/>
      <c r="AI66" s="143"/>
      <c r="AJ66" s="144"/>
      <c r="AK66" s="144"/>
    </row>
    <row r="67" spans="2:37" ht="15.75">
      <c r="B67" s="126"/>
      <c r="C67" s="127" t="s">
        <v>87</v>
      </c>
      <c r="D67" s="135">
        <v>1921</v>
      </c>
      <c r="E67" s="137">
        <v>44784440</v>
      </c>
      <c r="F67" s="137">
        <v>1028.10927456382</v>
      </c>
      <c r="G67" s="138">
        <v>0.8</v>
      </c>
      <c r="H67" s="138">
        <v>1</v>
      </c>
      <c r="I67">
        <v>2146</v>
      </c>
      <c r="J67"/>
      <c r="K67">
        <v>3209</v>
      </c>
      <c r="L67"/>
      <c r="M67" s="138">
        <v>0.8</v>
      </c>
      <c r="N67" s="138">
        <v>1</v>
      </c>
      <c r="O67"/>
      <c r="P67"/>
      <c r="Q67"/>
      <c r="R67"/>
      <c r="S67" s="138">
        <v>0.8</v>
      </c>
      <c r="T67" s="138">
        <v>1</v>
      </c>
      <c r="U67">
        <v>3050</v>
      </c>
      <c r="V67"/>
      <c r="W67">
        <v>3743</v>
      </c>
      <c r="X67"/>
      <c r="Y67" s="138">
        <v>0.8</v>
      </c>
      <c r="Z67" s="138">
        <v>1</v>
      </c>
      <c r="AA67">
        <v>4051</v>
      </c>
      <c r="AB67"/>
      <c r="AC67">
        <v>3943</v>
      </c>
      <c r="AE67" s="129"/>
      <c r="AF67" s="141"/>
      <c r="AG67" s="141"/>
      <c r="AH67" s="142"/>
      <c r="AI67" s="143"/>
      <c r="AJ67" s="144"/>
      <c r="AK67" s="144"/>
    </row>
    <row r="68" spans="2:37" ht="15.75">
      <c r="B68" s="126"/>
      <c r="C68" s="127" t="s">
        <v>87</v>
      </c>
      <c r="D68" s="135">
        <v>1923</v>
      </c>
      <c r="E68" s="137">
        <v>103793900</v>
      </c>
      <c r="F68" s="137">
        <v>2382.780073461892</v>
      </c>
      <c r="G68" s="138">
        <v>0.4</v>
      </c>
      <c r="H68" s="138">
        <v>1</v>
      </c>
      <c r="I68">
        <v>2883</v>
      </c>
      <c r="J68"/>
      <c r="K68">
        <v>2595</v>
      </c>
      <c r="L68"/>
      <c r="M68" s="138">
        <v>0.4</v>
      </c>
      <c r="N68" s="138">
        <v>1</v>
      </c>
      <c r="O68"/>
      <c r="P68"/>
      <c r="Q68"/>
      <c r="R68"/>
      <c r="S68" s="138">
        <v>0.4</v>
      </c>
      <c r="T68" s="138">
        <v>1</v>
      </c>
      <c r="U68">
        <v>5828</v>
      </c>
      <c r="V68"/>
      <c r="W68">
        <v>2766</v>
      </c>
      <c r="X68"/>
      <c r="Y68" s="138">
        <v>0.4</v>
      </c>
      <c r="Z68" s="138">
        <v>1</v>
      </c>
      <c r="AA68">
        <v>5828</v>
      </c>
      <c r="AB68"/>
      <c r="AC68">
        <v>2766</v>
      </c>
      <c r="AE68" s="129"/>
      <c r="AF68" s="141"/>
      <c r="AG68" s="141"/>
      <c r="AH68" s="142"/>
      <c r="AI68" s="143"/>
      <c r="AJ68" s="144"/>
      <c r="AK68" s="144"/>
    </row>
    <row r="69" spans="2:37" ht="15.75">
      <c r="B69" s="126"/>
      <c r="C69" s="127" t="s">
        <v>87</v>
      </c>
      <c r="D69" s="135">
        <v>1924</v>
      </c>
      <c r="E69" s="137">
        <v>35701460</v>
      </c>
      <c r="F69" s="137">
        <v>819.5927456382002</v>
      </c>
      <c r="G69" s="138">
        <v>1</v>
      </c>
      <c r="H69" s="138">
        <v>1</v>
      </c>
      <c r="I69">
        <v>2469</v>
      </c>
      <c r="J69"/>
      <c r="K69">
        <v>1490</v>
      </c>
      <c r="L69"/>
      <c r="M69" s="138">
        <v>1</v>
      </c>
      <c r="N69" s="138">
        <v>1</v>
      </c>
      <c r="O69"/>
      <c r="P69"/>
      <c r="Q69"/>
      <c r="R69"/>
      <c r="S69" s="138">
        <v>1</v>
      </c>
      <c r="T69" s="138">
        <v>1</v>
      </c>
      <c r="U69">
        <v>2483</v>
      </c>
      <c r="V69"/>
      <c r="W69">
        <v>1586</v>
      </c>
      <c r="X69"/>
      <c r="Y69" s="138">
        <v>1</v>
      </c>
      <c r="Z69" s="138">
        <v>1</v>
      </c>
      <c r="AA69">
        <v>2755</v>
      </c>
      <c r="AB69"/>
      <c r="AC69">
        <v>1996</v>
      </c>
      <c r="AE69" s="129"/>
      <c r="AF69" s="141"/>
      <c r="AG69" s="141"/>
      <c r="AH69" s="142"/>
      <c r="AI69" s="143"/>
      <c r="AJ69" s="144"/>
      <c r="AK69" s="144"/>
    </row>
    <row r="70" spans="2:37" ht="15.75">
      <c r="B70" s="126"/>
      <c r="C70" s="127" t="s">
        <v>87</v>
      </c>
      <c r="D70" s="135">
        <v>1925</v>
      </c>
      <c r="E70" s="137">
        <v>143946200</v>
      </c>
      <c r="F70" s="137">
        <v>3304.5500459136824</v>
      </c>
      <c r="G70" s="138">
        <v>0.8</v>
      </c>
      <c r="H70" s="138">
        <v>0.8</v>
      </c>
      <c r="I70">
        <v>442</v>
      </c>
      <c r="J70"/>
      <c r="K70">
        <v>1468</v>
      </c>
      <c r="L70"/>
      <c r="M70" s="138">
        <v>0.8</v>
      </c>
      <c r="N70" s="138">
        <v>0.8</v>
      </c>
      <c r="O70"/>
      <c r="P70"/>
      <c r="Q70"/>
      <c r="R70"/>
      <c r="S70" s="138">
        <v>0.8</v>
      </c>
      <c r="T70" s="138">
        <v>0.8</v>
      </c>
      <c r="U70">
        <v>2145</v>
      </c>
      <c r="V70"/>
      <c r="W70">
        <v>2877</v>
      </c>
      <c r="X70"/>
      <c r="Y70" s="138">
        <v>0.8</v>
      </c>
      <c r="Z70" s="138">
        <v>0.8</v>
      </c>
      <c r="AA70">
        <v>2393</v>
      </c>
      <c r="AB70"/>
      <c r="AC70">
        <v>2977</v>
      </c>
      <c r="AE70" s="129"/>
      <c r="AF70" s="141"/>
      <c r="AG70" s="141"/>
      <c r="AH70" s="142"/>
      <c r="AI70" s="143"/>
      <c r="AJ70" s="144"/>
      <c r="AK70" s="144"/>
    </row>
    <row r="71" spans="7:37" ht="15.75">
      <c r="G71" s="147"/>
      <c r="H71" s="147"/>
      <c r="I71" s="126">
        <v>10685</v>
      </c>
      <c r="J71" s="126"/>
      <c r="K71" s="126">
        <v>11369</v>
      </c>
      <c r="L71" s="126"/>
      <c r="M71" s="147"/>
      <c r="N71" s="147"/>
      <c r="O71" s="126"/>
      <c r="P71" s="126"/>
      <c r="Q71" s="126"/>
      <c r="R71" s="126"/>
      <c r="S71" s="146"/>
      <c r="T71" s="146"/>
      <c r="U71" s="126">
        <v>20362</v>
      </c>
      <c r="V71" s="126"/>
      <c r="W71" s="126">
        <v>17040</v>
      </c>
      <c r="X71" s="126"/>
      <c r="Y71" s="146"/>
      <c r="Z71" s="146"/>
      <c r="AA71" s="126">
        <v>22883</v>
      </c>
      <c r="AB71" s="126"/>
      <c r="AC71" s="126">
        <v>18485</v>
      </c>
      <c r="AD71" s="140"/>
      <c r="AE71" s="129"/>
      <c r="AF71" s="141"/>
      <c r="AG71" s="141"/>
      <c r="AH71" s="142"/>
      <c r="AI71" s="143"/>
      <c r="AJ71" s="144"/>
      <c r="AK71" s="144"/>
    </row>
    <row r="72" spans="1:38" s="126" customFormat="1" ht="15.75">
      <c r="A72" s="75"/>
      <c r="B72" s="145" t="s">
        <v>103</v>
      </c>
      <c r="C72" s="145"/>
      <c r="D72" s="145"/>
      <c r="E72" s="145"/>
      <c r="F72" s="145"/>
      <c r="G72" s="145"/>
      <c r="H72" s="145"/>
      <c r="I72" s="148">
        <f>SUM((G66*I66)+(G67*I67)+(G68*I68)+(G69*I69)+(G3868*I70))</f>
        <v>8084</v>
      </c>
      <c r="J72" s="148">
        <f>SUM(I72/F74)</f>
        <v>2.081895441668813</v>
      </c>
      <c r="K72" s="148">
        <f>SUM((H66*K66)+(H67*K67)+(H68*K68)+(H69*K69)+(H3868*K70))</f>
        <v>9901</v>
      </c>
      <c r="L72" s="148">
        <f>SUM(K72/F74)</f>
        <v>2.549832603656966</v>
      </c>
      <c r="M72" s="145"/>
      <c r="N72" s="145"/>
      <c r="O72" s="148"/>
      <c r="P72" s="148"/>
      <c r="Q72" s="148"/>
      <c r="R72" s="148"/>
      <c r="S72" s="146"/>
      <c r="T72" s="146"/>
      <c r="U72" s="148">
        <f>SUM((S66*U66)+(S67*U67)+(S68*U68)+(S69*U69)+(S70*U70))</f>
        <v>15826.2</v>
      </c>
      <c r="V72" s="148">
        <f>SUM(U72/F74)</f>
        <v>4.075766160185424</v>
      </c>
      <c r="W72" s="148">
        <f>SUM((T66*W66)+(T67*W67)+(T68*W68)+(T69*W69)+(T70*W70))</f>
        <v>16464.6</v>
      </c>
      <c r="X72" s="148">
        <f>SUM(W72/F74)</f>
        <v>4.240175122328097</v>
      </c>
      <c r="Y72" s="146"/>
      <c r="Z72" s="146"/>
      <c r="AA72" s="148">
        <f>SUM((Y66*AA66)+(Y67*AA67)+(Y68*AA68)+(Y69*AA69)+(Y70*AA70))</f>
        <v>18097.4</v>
      </c>
      <c r="AB72" s="148">
        <f>SUM(AA72/F74)</f>
        <v>4.660674736028844</v>
      </c>
      <c r="AC72" s="148">
        <f>SUM((H66*AC66)+(H67*AC67)+(H68*AC68)+(H69*AC69)+(H3868*AC70))</f>
        <v>15508</v>
      </c>
      <c r="AD72" s="148">
        <f>SUM(AC72/F74)</f>
        <v>3.9938192119495235</v>
      </c>
      <c r="AE72" s="149">
        <f>SUM(W72/U72)</f>
        <v>1.0403381734086514</v>
      </c>
      <c r="AF72" s="146">
        <f>SUM(W72-K72)/K72</f>
        <v>0.6629229370770627</v>
      </c>
      <c r="AG72" s="146">
        <f>SUM(U72-I72)/I72</f>
        <v>0.9577189510143495</v>
      </c>
      <c r="AH72" s="146"/>
      <c r="AI72" s="149">
        <f>SUM(AC72/AA72)</f>
        <v>0.8569186734005989</v>
      </c>
      <c r="AJ72" s="146">
        <f>SUM(W72-K72)/K72</f>
        <v>0.6629229370770627</v>
      </c>
      <c r="AK72" s="146">
        <f>SUM(AA72-I72)/I72</f>
        <v>1.238668975754577</v>
      </c>
      <c r="AL72" s="145"/>
    </row>
    <row r="73" spans="13:37" ht="15.75">
      <c r="M73" s="135"/>
      <c r="N73" s="135"/>
      <c r="O73" s="139"/>
      <c r="Q73" s="139"/>
      <c r="X73" s="139"/>
      <c r="Y73" s="142"/>
      <c r="Z73" s="142"/>
      <c r="AB73" s="139"/>
      <c r="AD73" s="140"/>
      <c r="AE73" s="129"/>
      <c r="AF73" s="141"/>
      <c r="AG73" s="141"/>
      <c r="AH73" s="142"/>
      <c r="AI73" s="143"/>
      <c r="AJ73" s="144"/>
      <c r="AK73" s="144"/>
    </row>
    <row r="74" spans="2:37" ht="15.75">
      <c r="B74" s="126" t="s">
        <v>104</v>
      </c>
      <c r="C74" s="126"/>
      <c r="D74" s="126"/>
      <c r="E74" s="126"/>
      <c r="F74" s="126">
        <v>3883</v>
      </c>
      <c r="G74" s="126"/>
      <c r="H74" s="126"/>
      <c r="I74" s="126">
        <v>8567</v>
      </c>
      <c r="J74" s="140">
        <f>SUM(I74/F74)</f>
        <v>2.206283801184651</v>
      </c>
      <c r="K74" s="126">
        <v>10115</v>
      </c>
      <c r="L74" s="140">
        <f>SUM(K74/F74)</f>
        <v>2.604944630440381</v>
      </c>
      <c r="M74" s="126"/>
      <c r="N74" s="126"/>
      <c r="O74" s="140"/>
      <c r="P74" s="140"/>
      <c r="Q74" s="140"/>
      <c r="R74" s="140"/>
      <c r="S74" s="141"/>
      <c r="T74" s="141"/>
      <c r="U74" s="126">
        <v>9750</v>
      </c>
      <c r="V74" s="140">
        <f>SUM(U74/F74)</f>
        <v>2.510945145506052</v>
      </c>
      <c r="W74" s="126">
        <v>12187</v>
      </c>
      <c r="X74" s="140">
        <f>SUM(W74/F74)</f>
        <v>3.1385526654648466</v>
      </c>
      <c r="Y74" s="141"/>
      <c r="Z74" s="141"/>
      <c r="AA74" s="126"/>
      <c r="AB74" s="140"/>
      <c r="AC74" s="126"/>
      <c r="AD74" s="140"/>
      <c r="AE74" s="129">
        <f>SUM(W74/U74)</f>
        <v>1.2499487179487179</v>
      </c>
      <c r="AF74" s="141">
        <f>SUM(W74-K74)/K74</f>
        <v>0.20484429065743945</v>
      </c>
      <c r="AG74" s="141">
        <f>SUM(U74-I74)/I74</f>
        <v>0.13808801213960548</v>
      </c>
      <c r="AH74" s="141">
        <v>0.39</v>
      </c>
      <c r="AI74" s="143"/>
      <c r="AJ74" s="144"/>
      <c r="AK74" s="144"/>
    </row>
    <row r="75" spans="25:31" ht="15.75">
      <c r="Y75" s="129"/>
      <c r="Z75" s="141"/>
      <c r="AA75" s="141"/>
      <c r="AC75" s="143"/>
      <c r="AD75" s="144"/>
      <c r="AE75" s="144"/>
    </row>
    <row r="76" spans="25:31" ht="15.75">
      <c r="Y76" s="129"/>
      <c r="Z76" s="141"/>
      <c r="AA76" s="141"/>
      <c r="AC76" s="143"/>
      <c r="AD76" s="144"/>
      <c r="AE76" s="1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2005-11-30T20:44:45Z</dcterms:created>
  <dcterms:modified xsi:type="dcterms:W3CDTF">2005-12-07T16:26:18Z</dcterms:modified>
  <cp:category/>
  <cp:version/>
  <cp:contentType/>
  <cp:contentStatus/>
</cp:coreProperties>
</file>