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Alexandria Activity Centers" sheetId="1" r:id="rId1"/>
    <sheet name="Alexandria Local Centers" sheetId="2" r:id="rId2"/>
  </sheets>
  <definedNames/>
  <calcPr fullCalcOnLoad="1"/>
</workbook>
</file>

<file path=xl/sharedStrings.xml><?xml version="1.0" encoding="utf-8"?>
<sst xmlns="http://schemas.openxmlformats.org/spreadsheetml/2006/main" count="128" uniqueCount="93">
  <si>
    <t>Activity Center ID</t>
  </si>
  <si>
    <t>Activity Center Name</t>
  </si>
  <si>
    <t>Jurisdiction</t>
  </si>
  <si>
    <t>TAZ2191</t>
  </si>
  <si>
    <t>Area (SF)</t>
  </si>
  <si>
    <t>Sq Miles</t>
  </si>
  <si>
    <t>Total Gross Acres</t>
  </si>
  <si>
    <t>2000 Employment % in Activity Center</t>
  </si>
  <si>
    <t>2000 Household % in Activity Center</t>
  </si>
  <si>
    <t>TAZ 2000 Employment</t>
  </si>
  <si>
    <t xml:space="preserve">ADJUSTED 2000 Employment </t>
  </si>
  <si>
    <t>TAZ 2000 Gross Employment Density</t>
  </si>
  <si>
    <r>
      <t>ADJUSTED</t>
    </r>
    <r>
      <rPr>
        <b/>
        <sz val="10"/>
        <rFont val="Arial"/>
        <family val="2"/>
      </rPr>
      <t xml:space="preserve"> 2000 Gross Employment Density (Based on Activity Center total area)</t>
    </r>
  </si>
  <si>
    <t>TAZ 2000 Households</t>
  </si>
  <si>
    <t>ADJUSTED 2000 Households</t>
  </si>
  <si>
    <t>TAZ 2000 Gross Household Density</t>
  </si>
  <si>
    <r>
      <t>ADJUSTED</t>
    </r>
    <r>
      <rPr>
        <b/>
        <sz val="10"/>
        <rFont val="Arial"/>
        <family val="2"/>
      </rPr>
      <t xml:space="preserve"> 2000 Gross Household Density (Based on Activity Center total area)</t>
    </r>
  </si>
  <si>
    <t>2005 Employment % in Activity Center</t>
  </si>
  <si>
    <t>2005 Household % in Activity Center</t>
  </si>
  <si>
    <t>TAZ 2005 Employment</t>
  </si>
  <si>
    <t>ADJUSTED 2005 Employment</t>
  </si>
  <si>
    <t>TAZ 2005 Gross Employment Density</t>
  </si>
  <si>
    <t>ADJUSTED 2005 Gross Employment Density</t>
  </si>
  <si>
    <t>TAZ 2005 Households</t>
  </si>
  <si>
    <t>ADJUSTED 2005 Households</t>
  </si>
  <si>
    <t>TAZ 2005 Gross Household Density</t>
  </si>
  <si>
    <t>ADJUSTED 2005 Gross Household Density</t>
  </si>
  <si>
    <t>ADJUSTED 2005 Jobs to Household Ratio</t>
  </si>
  <si>
    <t>ADJUSTED % Employment Growth 2000 - 2005</t>
  </si>
  <si>
    <t>2025 Employment % in Activity Center</t>
  </si>
  <si>
    <t>2025 Household % in Activity Center</t>
  </si>
  <si>
    <t>TAZ 2025 Employment</t>
  </si>
  <si>
    <t>ADJUSTED 2025 Employment</t>
  </si>
  <si>
    <t>TAZ 2025 Gross Employment Density</t>
  </si>
  <si>
    <t>ADJUSTED 2025 Gross Employment Density</t>
  </si>
  <si>
    <t>TAZ 2025 Households</t>
  </si>
  <si>
    <t>ADJUSTED 2025 Households</t>
  </si>
  <si>
    <t>TAZ 2025 Gross Household Density</t>
  </si>
  <si>
    <t>ADJUSTED 2025 Gross Household Density</t>
  </si>
  <si>
    <t>ADJUSTED 2025 Jobs to Household Ratio</t>
  </si>
  <si>
    <t>ADJUSTED % Employment Growth 2000 - 2025</t>
  </si>
  <si>
    <t>2030 Employment % in Activity Center</t>
  </si>
  <si>
    <t>2030 Household % in Activity Center</t>
  </si>
  <si>
    <t>TAZ 2030 Employment</t>
  </si>
  <si>
    <t>ADJUSTED 2030 Employment</t>
  </si>
  <si>
    <t>TAZ 2030 Gross Employment Density</t>
  </si>
  <si>
    <t>ADJUSTED 2030 Gross Employment Density</t>
  </si>
  <si>
    <t>TAZ 2030 Households</t>
  </si>
  <si>
    <t>ADJUSTED 2030 Households</t>
  </si>
  <si>
    <t>TAZ 2030 Gross Household Density</t>
  </si>
  <si>
    <t>ADJUSTED 2030 Gross Household Density</t>
  </si>
  <si>
    <t>Eisenhower Avenue</t>
  </si>
  <si>
    <t>City of Alexandria</t>
  </si>
  <si>
    <t>Revised Round 7.0 Eisenhower Avenue</t>
  </si>
  <si>
    <t>Round 6.1 Eisenhower Avenue</t>
  </si>
  <si>
    <t>Downtown Alexandria</t>
  </si>
  <si>
    <t>split with Potomac Yard</t>
  </si>
  <si>
    <t>Revised Round 7.0 Downtown Alexandria</t>
  </si>
  <si>
    <t>Round 6.1 Downtown Alexandria</t>
  </si>
  <si>
    <t>Beauregard St.</t>
  </si>
  <si>
    <t>Revised Round 7.0 Beauregard</t>
  </si>
  <si>
    <t>Round 6.1 Beauregard Street</t>
  </si>
  <si>
    <t>Local Center ID #</t>
  </si>
  <si>
    <t>Local Center Name</t>
  </si>
  <si>
    <t>AREA (SF)</t>
  </si>
  <si>
    <t>Acres</t>
  </si>
  <si>
    <t>2000 Households</t>
  </si>
  <si>
    <t xml:space="preserve">2000 Gross Household Density </t>
  </si>
  <si>
    <t>2000 Employment</t>
  </si>
  <si>
    <t>2000 Gross Employment Density</t>
  </si>
  <si>
    <t>2005 Households</t>
  </si>
  <si>
    <t xml:space="preserve">2005 Gross Household Density </t>
  </si>
  <si>
    <t>2005 Employment</t>
  </si>
  <si>
    <t>2005 Gross Employment Density</t>
  </si>
  <si>
    <t>2025 Households</t>
  </si>
  <si>
    <t>2025 Gross Household Density</t>
  </si>
  <si>
    <t>2025 Employment</t>
  </si>
  <si>
    <t>2025 Gross Employment Density</t>
  </si>
  <si>
    <t>2030 Households</t>
  </si>
  <si>
    <t>2030 Gross Household Density</t>
  </si>
  <si>
    <t>2030 Employment</t>
  </si>
  <si>
    <t>2030 Gross Employment Density</t>
  </si>
  <si>
    <t>2025 Jobs to Households Ratio</t>
  </si>
  <si>
    <t>% Employment Growth 2000 - 2025</t>
  </si>
  <si>
    <t>% Households Growth 2000 - 2025</t>
  </si>
  <si>
    <t>% Commercial Buildout 2025</t>
  </si>
  <si>
    <t>2030 Jobs to Households Ratio</t>
  </si>
  <si>
    <t>% Employment Growth 2000 - 2030</t>
  </si>
  <si>
    <t>% Households Growth 2000 - 2030</t>
  </si>
  <si>
    <t>% Commercial Buildout 2030</t>
  </si>
  <si>
    <t xml:space="preserve">Potomac Yard </t>
  </si>
  <si>
    <t>Revised Round 7.0 Potomac Yard</t>
  </si>
  <si>
    <t>Round 6.1 Potomac Yard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</si>
</sst>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9" fontId="0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9" fontId="0" fillId="2" borderId="7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8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9" fontId="6" fillId="0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/>
    </xf>
    <xf numFmtId="9" fontId="0" fillId="0" borderId="0" xfId="0" applyNumberFormat="1" applyFont="1" applyFill="1" applyBorder="1" applyAlignment="1">
      <alignment/>
    </xf>
    <xf numFmtId="9" fontId="6" fillId="0" borderId="7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1" fontId="0" fillId="0" borderId="0" xfId="0" applyNumberFormat="1" applyFont="1" applyBorder="1" applyAlignment="1">
      <alignment/>
    </xf>
    <xf numFmtId="9" fontId="6" fillId="0" borderId="7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/>
    </xf>
    <xf numFmtId="9" fontId="2" fillId="3" borderId="0" xfId="0" applyNumberFormat="1" applyFont="1" applyFill="1" applyAlignment="1">
      <alignment/>
    </xf>
    <xf numFmtId="9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164" fontId="2" fillId="3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164" fontId="2" fillId="3" borderId="6" xfId="0" applyNumberFormat="1" applyFont="1" applyFill="1" applyBorder="1" applyAlignment="1">
      <alignment/>
    </xf>
    <xf numFmtId="9" fontId="3" fillId="4" borderId="7" xfId="0" applyNumberFormat="1" applyFont="1" applyFill="1" applyBorder="1" applyAlignment="1">
      <alignment/>
    </xf>
    <xf numFmtId="9" fontId="3" fillId="4" borderId="0" xfId="0" applyNumberFormat="1" applyFont="1" applyFill="1" applyAlignment="1">
      <alignment/>
    </xf>
    <xf numFmtId="3" fontId="2" fillId="3" borderId="0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165" fontId="3" fillId="3" borderId="0" xfId="0" applyNumberFormat="1" applyFont="1" applyFill="1" applyBorder="1" applyAlignment="1">
      <alignment/>
    </xf>
    <xf numFmtId="9" fontId="3" fillId="3" borderId="7" xfId="0" applyNumberFormat="1" applyFont="1" applyFill="1" applyBorder="1" applyAlignment="1">
      <alignment/>
    </xf>
    <xf numFmtId="9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164" fontId="3" fillId="3" borderId="8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6" xfId="0" applyNumberFormat="1" applyFont="1" applyBorder="1" applyAlignment="1">
      <alignment/>
    </xf>
    <xf numFmtId="9" fontId="2" fillId="0" borderId="7" xfId="0" applyNumberFormat="1" applyFont="1" applyFill="1" applyBorder="1" applyAlignment="1">
      <alignment/>
    </xf>
    <xf numFmtId="9" fontId="2" fillId="0" borderId="0" xfId="0" applyNumberFormat="1" applyFont="1" applyFill="1" applyAlignment="1">
      <alignment/>
    </xf>
    <xf numFmtId="1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9" fontId="2" fillId="0" borderId="7" xfId="0" applyNumberFormat="1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5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9" fontId="0" fillId="0" borderId="9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64" fontId="0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9" fontId="6" fillId="0" borderId="11" xfId="0" applyNumberFormat="1" applyFont="1" applyFill="1" applyBorder="1" applyAlignment="1">
      <alignment/>
    </xf>
    <xf numFmtId="9" fontId="6" fillId="0" borderId="9" xfId="0" applyNumberFormat="1" applyFont="1" applyFill="1" applyBorder="1" applyAlignment="1">
      <alignment/>
    </xf>
    <xf numFmtId="1" fontId="0" fillId="0" borderId="9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9" fontId="6" fillId="0" borderId="11" xfId="0" applyNumberFormat="1" applyFont="1" applyFill="1" applyBorder="1" applyAlignment="1">
      <alignment/>
    </xf>
    <xf numFmtId="9" fontId="6" fillId="0" borderId="9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0" fillId="0" borderId="9" xfId="0" applyBorder="1" applyAlignment="1">
      <alignment/>
    </xf>
    <xf numFmtId="9" fontId="6" fillId="0" borderId="7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Alignment="1">
      <alignment/>
    </xf>
    <xf numFmtId="9" fontId="8" fillId="3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0" fontId="7" fillId="3" borderId="0" xfId="0" applyFont="1" applyFill="1" applyAlignment="1">
      <alignment/>
    </xf>
    <xf numFmtId="9" fontId="7" fillId="3" borderId="0" xfId="0" applyNumberFormat="1" applyFont="1" applyFill="1" applyAlignment="1">
      <alignment/>
    </xf>
    <xf numFmtId="9" fontId="7" fillId="0" borderId="0" xfId="0" applyNumberFormat="1" applyFont="1" applyAlignment="1">
      <alignment/>
    </xf>
    <xf numFmtId="1" fontId="7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tabSelected="1" zoomScale="85" zoomScaleNormal="85" workbookViewId="0" topLeftCell="A1">
      <selection activeCell="M21" sqref="M21"/>
    </sheetView>
  </sheetViews>
  <sheetFormatPr defaultColWidth="9.140625" defaultRowHeight="12.75"/>
  <cols>
    <col min="2" max="2" width="26.7109375" style="0" customWidth="1"/>
    <col min="3" max="3" width="18.7109375" style="0" customWidth="1"/>
    <col min="4" max="4" width="9.7109375" style="0" customWidth="1"/>
    <col min="5" max="5" width="12.7109375" style="0" customWidth="1"/>
    <col min="6" max="6" width="6.8515625" style="0" customWidth="1"/>
    <col min="7" max="7" width="7.57421875" style="0" customWidth="1"/>
    <col min="8" max="8" width="14.421875" style="0" customWidth="1"/>
    <col min="9" max="11" width="13.8515625" style="0" customWidth="1"/>
    <col min="12" max="13" width="14.28125" style="0" customWidth="1"/>
    <col min="14" max="15" width="13.8515625" style="0" customWidth="1"/>
    <col min="16" max="16" width="12.7109375" style="0" customWidth="1"/>
    <col min="17" max="17" width="14.00390625" style="0" customWidth="1"/>
    <col min="18" max="19" width="13.8515625" style="0" customWidth="1"/>
    <col min="20" max="20" width="14.421875" style="0" customWidth="1"/>
    <col min="21" max="27" width="14.00390625" style="0" customWidth="1"/>
    <col min="28" max="29" width="0" style="0" hidden="1" customWidth="1"/>
    <col min="30" max="31" width="13.8515625" style="0" customWidth="1"/>
    <col min="32" max="33" width="14.421875" style="0" customWidth="1"/>
    <col min="34" max="34" width="13.8515625" style="0" customWidth="1"/>
    <col min="35" max="35" width="16.140625" style="0" customWidth="1"/>
    <col min="36" max="39" width="13.57421875" style="0" customWidth="1"/>
    <col min="40" max="41" width="15.421875" style="0" customWidth="1"/>
    <col min="42" max="45" width="13.8515625" style="0" customWidth="1"/>
    <col min="46" max="47" width="15.140625" style="0" customWidth="1"/>
    <col min="48" max="49" width="14.00390625" style="0" customWidth="1"/>
    <col min="50" max="50" width="15.28125" style="0" customWidth="1"/>
    <col min="51" max="51" width="15.57421875" style="0" customWidth="1"/>
    <col min="54" max="54" width="7.28125" style="0" customWidth="1"/>
    <col min="56" max="56" width="10.28125" style="0" customWidth="1"/>
    <col min="57" max="57" width="10.7109375" style="0" customWidth="1"/>
  </cols>
  <sheetData>
    <row r="1" spans="1:60" s="21" customFormat="1" ht="103.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8" t="s">
        <v>12</v>
      </c>
      <c r="N1" s="5" t="s">
        <v>13</v>
      </c>
      <c r="O1" s="9" t="s">
        <v>14</v>
      </c>
      <c r="P1" s="7" t="s">
        <v>15</v>
      </c>
      <c r="Q1" s="10" t="s">
        <v>16</v>
      </c>
      <c r="R1" s="11" t="s">
        <v>17</v>
      </c>
      <c r="S1" s="12" t="s">
        <v>18</v>
      </c>
      <c r="T1" s="2" t="s">
        <v>19</v>
      </c>
      <c r="U1" s="13" t="s">
        <v>20</v>
      </c>
      <c r="V1" s="14" t="s">
        <v>21</v>
      </c>
      <c r="W1" s="14" t="s">
        <v>22</v>
      </c>
      <c r="X1" s="15" t="s">
        <v>23</v>
      </c>
      <c r="Y1" s="13" t="s">
        <v>24</v>
      </c>
      <c r="Z1" s="14" t="s">
        <v>25</v>
      </c>
      <c r="AA1" s="14" t="s">
        <v>26</v>
      </c>
      <c r="AB1" s="16" t="s">
        <v>27</v>
      </c>
      <c r="AC1" s="17" t="s">
        <v>28</v>
      </c>
      <c r="AD1" s="11" t="s">
        <v>29</v>
      </c>
      <c r="AE1" s="12" t="s">
        <v>30</v>
      </c>
      <c r="AF1" s="2" t="s">
        <v>31</v>
      </c>
      <c r="AG1" s="13" t="s">
        <v>32</v>
      </c>
      <c r="AH1" s="14" t="s">
        <v>33</v>
      </c>
      <c r="AI1" s="14" t="s">
        <v>34</v>
      </c>
      <c r="AJ1" s="2" t="s">
        <v>35</v>
      </c>
      <c r="AK1" s="13" t="s">
        <v>36</v>
      </c>
      <c r="AL1" s="14" t="s">
        <v>37</v>
      </c>
      <c r="AM1" s="14" t="s">
        <v>38</v>
      </c>
      <c r="AN1" s="16" t="s">
        <v>39</v>
      </c>
      <c r="AO1" s="17" t="s">
        <v>40</v>
      </c>
      <c r="AP1" s="18" t="s">
        <v>41</v>
      </c>
      <c r="AQ1" s="4" t="s">
        <v>42</v>
      </c>
      <c r="AR1" s="2" t="s">
        <v>43</v>
      </c>
      <c r="AS1" s="19" t="s">
        <v>44</v>
      </c>
      <c r="AT1" s="14" t="s">
        <v>45</v>
      </c>
      <c r="AU1" s="16" t="s">
        <v>46</v>
      </c>
      <c r="AV1" s="2" t="s">
        <v>47</v>
      </c>
      <c r="AW1" s="19" t="s">
        <v>48</v>
      </c>
      <c r="AX1" s="14" t="s">
        <v>49</v>
      </c>
      <c r="AY1" s="20" t="s">
        <v>50</v>
      </c>
      <c r="BC1" s="22"/>
      <c r="BD1" s="23"/>
      <c r="BG1" s="22"/>
      <c r="BH1" s="23"/>
    </row>
    <row r="3" spans="1:54" s="26" customFormat="1" ht="15.75">
      <c r="A3" s="24">
        <v>6</v>
      </c>
      <c r="B3" s="25" t="s">
        <v>51</v>
      </c>
      <c r="C3" s="26" t="s">
        <v>52</v>
      </c>
      <c r="D3" s="27">
        <v>1365</v>
      </c>
      <c r="E3" s="28">
        <v>9936077</v>
      </c>
      <c r="F3" s="29"/>
      <c r="G3" s="28">
        <v>228.1</v>
      </c>
      <c r="H3" s="30">
        <v>0</v>
      </c>
      <c r="I3" s="31">
        <v>0</v>
      </c>
      <c r="J3" s="32">
        <v>572</v>
      </c>
      <c r="K3" s="33">
        <f aca="true" t="shared" si="0" ref="K3:K8">J3*$H3</f>
        <v>0</v>
      </c>
      <c r="L3" s="34">
        <f aca="true" t="shared" si="1" ref="L3:L8">J3/$G3</f>
        <v>2.507672073651907</v>
      </c>
      <c r="M3" s="35"/>
      <c r="N3" s="32">
        <v>358</v>
      </c>
      <c r="O3" s="36">
        <f aca="true" t="shared" si="2" ref="O3:O8">N3*$I3</f>
        <v>0</v>
      </c>
      <c r="P3" s="34"/>
      <c r="Q3" s="37"/>
      <c r="R3" s="38">
        <v>0</v>
      </c>
      <c r="S3" s="31">
        <v>0</v>
      </c>
      <c r="T3">
        <v>10805</v>
      </c>
      <c r="U3" s="36">
        <f aca="true" t="shared" si="3" ref="U3:U8">T3*R3</f>
        <v>0</v>
      </c>
      <c r="V3" s="34">
        <f aca="true" t="shared" si="4" ref="V3:V8">T3/$G3</f>
        <v>47.36957474791758</v>
      </c>
      <c r="W3" s="34"/>
      <c r="X3" s="39">
        <v>938</v>
      </c>
      <c r="Y3" s="36">
        <f aca="true" t="shared" si="5" ref="Y3:Y8">X3*S3</f>
        <v>0</v>
      </c>
      <c r="Z3" s="40">
        <f aca="true" t="shared" si="6" ref="Z3:Z8">X3/$G3</f>
        <v>4.112231477422183</v>
      </c>
      <c r="AA3" s="34"/>
      <c r="AB3" s="34"/>
      <c r="AC3" s="34"/>
      <c r="AD3" s="38">
        <v>0</v>
      </c>
      <c r="AE3" s="31">
        <v>0</v>
      </c>
      <c r="AF3" s="32">
        <v>16972</v>
      </c>
      <c r="AG3" s="36">
        <f aca="true" t="shared" si="7" ref="AG3:AG8">AF3*AD3</f>
        <v>0</v>
      </c>
      <c r="AH3" s="34">
        <f aca="true" t="shared" si="8" ref="AH3:AH8">AF3/$G3</f>
        <v>74.40596229723806</v>
      </c>
      <c r="AI3" s="35"/>
      <c r="AJ3" s="32">
        <v>2857</v>
      </c>
      <c r="AK3" s="36">
        <f aca="true" t="shared" si="9" ref="AK3:AK8">AJ3*$I3</f>
        <v>0</v>
      </c>
      <c r="AL3" s="34">
        <f aca="true" t="shared" si="10" ref="AL3:AL8">AJ3/$G3</f>
        <v>12.525208241999124</v>
      </c>
      <c r="AM3" s="35"/>
      <c r="AN3" s="35" t="e">
        <f aca="true" t="shared" si="11" ref="AN3:AN8">AG3/AK3</f>
        <v>#DIV/0!</v>
      </c>
      <c r="AO3" s="41" t="e">
        <f aca="true" t="shared" si="12" ref="AO3:AO8">(AG3-K3)/K3</f>
        <v>#DIV/0!</v>
      </c>
      <c r="AP3" s="38">
        <v>0</v>
      </c>
      <c r="AQ3" s="31">
        <v>0</v>
      </c>
      <c r="AR3" s="26">
        <v>17354</v>
      </c>
      <c r="AS3" s="42">
        <f aca="true" t="shared" si="13" ref="AS3:AS8">AR3*$H3</f>
        <v>0</v>
      </c>
      <c r="AT3" s="43">
        <f aca="true" t="shared" si="14" ref="AT3:AT8">AR3/$G3</f>
        <v>76.0806663743972</v>
      </c>
      <c r="AU3" s="44"/>
      <c r="AV3" s="26">
        <v>3049</v>
      </c>
      <c r="AW3" s="42">
        <f aca="true" t="shared" si="15" ref="AW3:AW8">AV3*$AQ3</f>
        <v>0</v>
      </c>
      <c r="AX3" s="43">
        <f aca="true" t="shared" si="16" ref="AX3:AX8">AV3/$G3</f>
        <v>13.366944322665498</v>
      </c>
      <c r="AY3" s="45"/>
      <c r="AZ3"/>
      <c r="BA3"/>
      <c r="BB3"/>
    </row>
    <row r="4" spans="1:54" s="26" customFormat="1" ht="15.75">
      <c r="A4" s="46"/>
      <c r="C4" s="26" t="s">
        <v>52</v>
      </c>
      <c r="D4" s="27">
        <v>1366</v>
      </c>
      <c r="E4" s="28">
        <v>4735909</v>
      </c>
      <c r="F4" s="29"/>
      <c r="G4" s="28">
        <v>108.7</v>
      </c>
      <c r="H4" s="47">
        <v>1</v>
      </c>
      <c r="I4" s="48">
        <v>1</v>
      </c>
      <c r="J4" s="32">
        <v>4253</v>
      </c>
      <c r="K4" s="33">
        <f t="shared" si="0"/>
        <v>4253</v>
      </c>
      <c r="L4" s="34">
        <f t="shared" si="1"/>
        <v>39.12603495860166</v>
      </c>
      <c r="M4" s="35"/>
      <c r="N4" s="32">
        <v>0</v>
      </c>
      <c r="O4" s="36">
        <f t="shared" si="2"/>
        <v>0</v>
      </c>
      <c r="P4" s="34"/>
      <c r="Q4" s="37"/>
      <c r="R4" s="49">
        <v>1</v>
      </c>
      <c r="S4" s="50">
        <v>1</v>
      </c>
      <c r="T4">
        <v>4603</v>
      </c>
      <c r="U4" s="36">
        <f t="shared" si="3"/>
        <v>4603</v>
      </c>
      <c r="V4" s="34">
        <f t="shared" si="4"/>
        <v>42.34590616375345</v>
      </c>
      <c r="W4" s="34"/>
      <c r="X4" s="39">
        <v>302</v>
      </c>
      <c r="Y4" s="36">
        <f t="shared" si="5"/>
        <v>302</v>
      </c>
      <c r="Z4" s="40">
        <f t="shared" si="6"/>
        <v>2.7782888684452622</v>
      </c>
      <c r="AA4" s="34"/>
      <c r="AB4" s="34"/>
      <c r="AC4" s="34"/>
      <c r="AD4" s="49">
        <v>1</v>
      </c>
      <c r="AE4" s="50">
        <v>1</v>
      </c>
      <c r="AF4" s="32">
        <v>11406</v>
      </c>
      <c r="AG4" s="36">
        <f t="shared" si="7"/>
        <v>11406</v>
      </c>
      <c r="AH4" s="34">
        <f t="shared" si="8"/>
        <v>104.93100275988961</v>
      </c>
      <c r="AI4" s="35"/>
      <c r="AJ4" s="32">
        <v>1684</v>
      </c>
      <c r="AK4" s="36">
        <f t="shared" si="9"/>
        <v>1684</v>
      </c>
      <c r="AL4" s="34">
        <f t="shared" si="10"/>
        <v>15.492180312787488</v>
      </c>
      <c r="AM4" s="35"/>
      <c r="AN4" s="35">
        <f t="shared" si="11"/>
        <v>6.773159144893111</v>
      </c>
      <c r="AO4" s="41">
        <f t="shared" si="12"/>
        <v>1.681871620032918</v>
      </c>
      <c r="AP4" s="49">
        <v>1</v>
      </c>
      <c r="AQ4" s="50">
        <v>1</v>
      </c>
      <c r="AR4" s="26">
        <v>14906</v>
      </c>
      <c r="AS4" s="42">
        <f t="shared" si="13"/>
        <v>14906</v>
      </c>
      <c r="AT4" s="43">
        <f t="shared" si="14"/>
        <v>137.12971481140755</v>
      </c>
      <c r="AU4" s="44"/>
      <c r="AV4" s="26">
        <v>2068</v>
      </c>
      <c r="AW4" s="42">
        <f t="shared" si="15"/>
        <v>2068</v>
      </c>
      <c r="AX4" s="43">
        <f t="shared" si="16"/>
        <v>19.02483900643974</v>
      </c>
      <c r="AY4" s="45"/>
      <c r="AZ4"/>
      <c r="BA4"/>
      <c r="BB4"/>
    </row>
    <row r="5" spans="1:54" s="26" customFormat="1" ht="15.75">
      <c r="A5" s="46"/>
      <c r="C5" s="26" t="s">
        <v>52</v>
      </c>
      <c r="D5" s="27">
        <v>1367</v>
      </c>
      <c r="E5" s="28">
        <v>5602509</v>
      </c>
      <c r="F5" s="29"/>
      <c r="G5" s="28">
        <v>128.6</v>
      </c>
      <c r="H5" s="47">
        <v>1</v>
      </c>
      <c r="I5" s="48">
        <v>1</v>
      </c>
      <c r="J5" s="32">
        <v>1484</v>
      </c>
      <c r="K5" s="33">
        <f t="shared" si="0"/>
        <v>1484</v>
      </c>
      <c r="L5" s="34">
        <f t="shared" si="1"/>
        <v>11.539657853810265</v>
      </c>
      <c r="M5" s="35"/>
      <c r="N5" s="32">
        <v>433</v>
      </c>
      <c r="O5" s="36">
        <f t="shared" si="2"/>
        <v>433</v>
      </c>
      <c r="P5" s="34"/>
      <c r="Q5" s="37"/>
      <c r="R5" s="49">
        <v>1</v>
      </c>
      <c r="S5" s="50">
        <v>1</v>
      </c>
      <c r="T5">
        <v>1484</v>
      </c>
      <c r="U5" s="36">
        <f t="shared" si="3"/>
        <v>1484</v>
      </c>
      <c r="V5" s="34">
        <f t="shared" si="4"/>
        <v>11.539657853810265</v>
      </c>
      <c r="W5" s="34"/>
      <c r="X5" s="39">
        <v>433</v>
      </c>
      <c r="Y5" s="36">
        <f t="shared" si="5"/>
        <v>433</v>
      </c>
      <c r="Z5" s="40">
        <f t="shared" si="6"/>
        <v>3.3670295489891138</v>
      </c>
      <c r="AA5" s="34"/>
      <c r="AB5" s="34"/>
      <c r="AC5" s="34"/>
      <c r="AD5" s="49">
        <v>1</v>
      </c>
      <c r="AE5" s="50">
        <v>1</v>
      </c>
      <c r="AF5" s="32">
        <v>3358</v>
      </c>
      <c r="AG5" s="36">
        <f t="shared" si="7"/>
        <v>3358</v>
      </c>
      <c r="AH5" s="34">
        <f t="shared" si="8"/>
        <v>26.111975116640746</v>
      </c>
      <c r="AI5" s="35"/>
      <c r="AJ5" s="32">
        <v>625</v>
      </c>
      <c r="AK5" s="36">
        <f t="shared" si="9"/>
        <v>625</v>
      </c>
      <c r="AL5" s="34">
        <f t="shared" si="10"/>
        <v>4.860031104199067</v>
      </c>
      <c r="AM5" s="35"/>
      <c r="AN5" s="35">
        <f t="shared" si="11"/>
        <v>5.3728</v>
      </c>
      <c r="AO5" s="41">
        <f t="shared" si="12"/>
        <v>1.2628032345013478</v>
      </c>
      <c r="AP5" s="49">
        <v>1</v>
      </c>
      <c r="AQ5" s="50">
        <v>1</v>
      </c>
      <c r="AR5" s="26">
        <v>3358</v>
      </c>
      <c r="AS5" s="42">
        <f t="shared" si="13"/>
        <v>3358</v>
      </c>
      <c r="AT5" s="43">
        <f t="shared" si="14"/>
        <v>26.111975116640746</v>
      </c>
      <c r="AU5" s="44"/>
      <c r="AV5" s="26">
        <v>625</v>
      </c>
      <c r="AW5" s="42">
        <f t="shared" si="15"/>
        <v>625</v>
      </c>
      <c r="AX5" s="43">
        <f t="shared" si="16"/>
        <v>4.860031104199067</v>
      </c>
      <c r="AY5" s="45"/>
      <c r="AZ5"/>
      <c r="BA5"/>
      <c r="BB5"/>
    </row>
    <row r="6" spans="1:54" s="26" customFormat="1" ht="15.75">
      <c r="A6" s="46"/>
      <c r="C6" s="26" t="s">
        <v>52</v>
      </c>
      <c r="D6" s="27">
        <v>1368</v>
      </c>
      <c r="E6" s="28">
        <v>5653943</v>
      </c>
      <c r="F6" s="29"/>
      <c r="G6" s="28">
        <v>129.8</v>
      </c>
      <c r="H6" s="30">
        <v>0</v>
      </c>
      <c r="I6" s="31">
        <v>0</v>
      </c>
      <c r="J6" s="32">
        <v>1415</v>
      </c>
      <c r="K6" s="33">
        <f t="shared" si="0"/>
        <v>0</v>
      </c>
      <c r="L6" s="34">
        <f t="shared" si="1"/>
        <v>10.901386748844375</v>
      </c>
      <c r="M6" s="35"/>
      <c r="N6" s="32">
        <v>3</v>
      </c>
      <c r="O6" s="36">
        <f t="shared" si="2"/>
        <v>0</v>
      </c>
      <c r="P6" s="34"/>
      <c r="Q6" s="37"/>
      <c r="R6" s="38">
        <v>0</v>
      </c>
      <c r="S6" s="31">
        <v>0</v>
      </c>
      <c r="T6">
        <v>1440</v>
      </c>
      <c r="U6" s="36">
        <f t="shared" si="3"/>
        <v>0</v>
      </c>
      <c r="V6" s="34">
        <f t="shared" si="4"/>
        <v>11.093990755007702</v>
      </c>
      <c r="W6" s="34"/>
      <c r="X6" s="39">
        <v>3</v>
      </c>
      <c r="Y6" s="36">
        <f t="shared" si="5"/>
        <v>0</v>
      </c>
      <c r="Z6" s="40">
        <f t="shared" si="6"/>
        <v>0.023112480739599383</v>
      </c>
      <c r="AA6" s="34"/>
      <c r="AB6" s="34"/>
      <c r="AC6" s="34"/>
      <c r="AD6" s="38">
        <v>0</v>
      </c>
      <c r="AE6" s="31">
        <v>0</v>
      </c>
      <c r="AF6" s="32">
        <v>1440</v>
      </c>
      <c r="AG6" s="36">
        <f t="shared" si="7"/>
        <v>0</v>
      </c>
      <c r="AH6" s="34">
        <f t="shared" si="8"/>
        <v>11.093990755007702</v>
      </c>
      <c r="AI6" s="35"/>
      <c r="AJ6" s="32">
        <v>3</v>
      </c>
      <c r="AK6" s="36">
        <f t="shared" si="9"/>
        <v>0</v>
      </c>
      <c r="AL6" s="34">
        <f t="shared" si="10"/>
        <v>0.023112480739599383</v>
      </c>
      <c r="AM6" s="35"/>
      <c r="AN6" s="35" t="e">
        <f t="shared" si="11"/>
        <v>#DIV/0!</v>
      </c>
      <c r="AO6" s="41" t="e">
        <f t="shared" si="12"/>
        <v>#DIV/0!</v>
      </c>
      <c r="AP6" s="38">
        <v>0</v>
      </c>
      <c r="AQ6" s="31">
        <v>0</v>
      </c>
      <c r="AR6" s="26">
        <v>1440</v>
      </c>
      <c r="AS6" s="42">
        <f t="shared" si="13"/>
        <v>0</v>
      </c>
      <c r="AT6" s="43">
        <f t="shared" si="14"/>
        <v>11.093990755007702</v>
      </c>
      <c r="AU6" s="44"/>
      <c r="AV6" s="26">
        <v>3</v>
      </c>
      <c r="AW6" s="42">
        <f t="shared" si="15"/>
        <v>0</v>
      </c>
      <c r="AX6" s="43">
        <f t="shared" si="16"/>
        <v>0.023112480739599383</v>
      </c>
      <c r="AY6" s="45"/>
      <c r="AZ6"/>
      <c r="BA6"/>
      <c r="BB6"/>
    </row>
    <row r="7" spans="1:54" s="26" customFormat="1" ht="15.75">
      <c r="A7" s="46"/>
      <c r="C7" s="26" t="s">
        <v>52</v>
      </c>
      <c r="D7" s="27">
        <v>1369</v>
      </c>
      <c r="E7" s="28">
        <v>6768816</v>
      </c>
      <c r="F7" s="29"/>
      <c r="G7" s="28">
        <v>155.4</v>
      </c>
      <c r="H7" s="30">
        <v>0</v>
      </c>
      <c r="I7" s="31">
        <v>0</v>
      </c>
      <c r="J7" s="32">
        <v>2</v>
      </c>
      <c r="K7" s="33">
        <f t="shared" si="0"/>
        <v>0</v>
      </c>
      <c r="L7" s="34">
        <f t="shared" si="1"/>
        <v>0.01287001287001287</v>
      </c>
      <c r="M7" s="35"/>
      <c r="N7" s="32">
        <v>123</v>
      </c>
      <c r="O7" s="36">
        <f t="shared" si="2"/>
        <v>0</v>
      </c>
      <c r="P7" s="34"/>
      <c r="Q7" s="37"/>
      <c r="R7" s="38">
        <v>0</v>
      </c>
      <c r="S7" s="31">
        <v>0</v>
      </c>
      <c r="T7">
        <v>2</v>
      </c>
      <c r="U7" s="36">
        <f t="shared" si="3"/>
        <v>0</v>
      </c>
      <c r="V7" s="34">
        <f t="shared" si="4"/>
        <v>0.01287001287001287</v>
      </c>
      <c r="W7" s="34"/>
      <c r="X7" s="39">
        <v>126</v>
      </c>
      <c r="Y7" s="36">
        <f t="shared" si="5"/>
        <v>0</v>
      </c>
      <c r="Z7" s="40">
        <f t="shared" si="6"/>
        <v>0.8108108108108107</v>
      </c>
      <c r="AA7" s="34"/>
      <c r="AB7" s="34"/>
      <c r="AC7" s="34"/>
      <c r="AD7" s="38">
        <v>0</v>
      </c>
      <c r="AE7" s="31">
        <v>0</v>
      </c>
      <c r="AF7" s="32">
        <v>2</v>
      </c>
      <c r="AG7" s="36">
        <f t="shared" si="7"/>
        <v>0</v>
      </c>
      <c r="AH7" s="34">
        <f t="shared" si="8"/>
        <v>0.01287001287001287</v>
      </c>
      <c r="AI7" s="35"/>
      <c r="AJ7" s="32">
        <v>126</v>
      </c>
      <c r="AK7" s="36">
        <f t="shared" si="9"/>
        <v>0</v>
      </c>
      <c r="AL7" s="34">
        <f t="shared" si="10"/>
        <v>0.8108108108108107</v>
      </c>
      <c r="AM7" s="35"/>
      <c r="AN7" s="35" t="e">
        <f t="shared" si="11"/>
        <v>#DIV/0!</v>
      </c>
      <c r="AO7" s="41" t="e">
        <f t="shared" si="12"/>
        <v>#DIV/0!</v>
      </c>
      <c r="AP7" s="38">
        <v>0</v>
      </c>
      <c r="AQ7" s="31">
        <v>0</v>
      </c>
      <c r="AR7" s="26">
        <v>2</v>
      </c>
      <c r="AS7" s="42">
        <f t="shared" si="13"/>
        <v>0</v>
      </c>
      <c r="AT7" s="43">
        <f t="shared" si="14"/>
        <v>0.01287001287001287</v>
      </c>
      <c r="AU7" s="44"/>
      <c r="AV7" s="26">
        <v>126</v>
      </c>
      <c r="AW7" s="42">
        <f t="shared" si="15"/>
        <v>0</v>
      </c>
      <c r="AX7" s="43">
        <f t="shared" si="16"/>
        <v>0.8108108108108107</v>
      </c>
      <c r="AY7" s="45"/>
      <c r="AZ7"/>
      <c r="BA7"/>
      <c r="BB7"/>
    </row>
    <row r="8" spans="1:54" s="26" customFormat="1" ht="15.75">
      <c r="A8" s="46"/>
      <c r="C8" s="26" t="s">
        <v>52</v>
      </c>
      <c r="D8" s="27">
        <v>1370</v>
      </c>
      <c r="E8" s="28">
        <v>10720440</v>
      </c>
      <c r="F8" s="29"/>
      <c r="G8" s="28">
        <v>246.1</v>
      </c>
      <c r="H8" s="30">
        <v>0</v>
      </c>
      <c r="I8" s="31">
        <v>0</v>
      </c>
      <c r="J8" s="32">
        <v>2299</v>
      </c>
      <c r="K8" s="33">
        <f t="shared" si="0"/>
        <v>0</v>
      </c>
      <c r="L8" s="34">
        <f t="shared" si="1"/>
        <v>9.341731003657051</v>
      </c>
      <c r="M8" s="35"/>
      <c r="N8" s="32">
        <v>1369</v>
      </c>
      <c r="O8" s="36">
        <f t="shared" si="2"/>
        <v>0</v>
      </c>
      <c r="P8" s="34"/>
      <c r="Q8" s="37"/>
      <c r="R8" s="38">
        <v>0</v>
      </c>
      <c r="S8" s="31">
        <v>0</v>
      </c>
      <c r="T8">
        <v>2299</v>
      </c>
      <c r="U8" s="36">
        <f t="shared" si="3"/>
        <v>0</v>
      </c>
      <c r="V8" s="34">
        <f t="shared" si="4"/>
        <v>9.341731003657051</v>
      </c>
      <c r="W8" s="34"/>
      <c r="X8" s="39">
        <v>1379</v>
      </c>
      <c r="Y8" s="36">
        <f t="shared" si="5"/>
        <v>0</v>
      </c>
      <c r="Z8" s="40">
        <f t="shared" si="6"/>
        <v>5.603413246647705</v>
      </c>
      <c r="AA8" s="34"/>
      <c r="AB8" s="34"/>
      <c r="AC8" s="34"/>
      <c r="AD8" s="38">
        <v>0</v>
      </c>
      <c r="AE8" s="31">
        <v>0</v>
      </c>
      <c r="AF8" s="32">
        <v>2299</v>
      </c>
      <c r="AG8" s="36">
        <f t="shared" si="7"/>
        <v>0</v>
      </c>
      <c r="AH8" s="34">
        <f t="shared" si="8"/>
        <v>9.341731003657051</v>
      </c>
      <c r="AI8" s="35"/>
      <c r="AJ8" s="32">
        <v>1379</v>
      </c>
      <c r="AK8" s="36">
        <f t="shared" si="9"/>
        <v>0</v>
      </c>
      <c r="AL8" s="34">
        <f t="shared" si="10"/>
        <v>5.603413246647705</v>
      </c>
      <c r="AM8" s="35"/>
      <c r="AN8" s="35" t="e">
        <f t="shared" si="11"/>
        <v>#DIV/0!</v>
      </c>
      <c r="AO8" s="41" t="e">
        <f t="shared" si="12"/>
        <v>#DIV/0!</v>
      </c>
      <c r="AP8" s="38">
        <v>0</v>
      </c>
      <c r="AQ8" s="31">
        <v>0</v>
      </c>
      <c r="AR8" s="26">
        <v>2299</v>
      </c>
      <c r="AS8" s="42">
        <f t="shared" si="13"/>
        <v>0</v>
      </c>
      <c r="AT8" s="43">
        <f t="shared" si="14"/>
        <v>9.341731003657051</v>
      </c>
      <c r="AU8" s="44"/>
      <c r="AV8" s="26">
        <v>1379</v>
      </c>
      <c r="AW8" s="42">
        <f t="shared" si="15"/>
        <v>0</v>
      </c>
      <c r="AX8" s="43">
        <f t="shared" si="16"/>
        <v>5.603413246647705</v>
      </c>
      <c r="AY8" s="45"/>
      <c r="AZ8"/>
      <c r="BA8"/>
      <c r="BB8"/>
    </row>
    <row r="9" spans="1:54" s="26" customFormat="1" ht="15" customHeight="1">
      <c r="A9" s="46"/>
      <c r="D9" s="27"/>
      <c r="E9" s="28"/>
      <c r="F9" s="29"/>
      <c r="G9" s="28"/>
      <c r="H9" s="51"/>
      <c r="I9" s="52"/>
      <c r="J9" s="32"/>
      <c r="K9" s="33"/>
      <c r="L9" s="34"/>
      <c r="M9" s="35"/>
      <c r="N9" s="32"/>
      <c r="O9" s="36"/>
      <c r="P9" s="34"/>
      <c r="Q9" s="37"/>
      <c r="R9" s="53"/>
      <c r="S9" s="54"/>
      <c r="T9" s="32"/>
      <c r="U9" s="34"/>
      <c r="V9" s="34"/>
      <c r="W9" s="34"/>
      <c r="X9" s="55"/>
      <c r="Y9" s="34"/>
      <c r="Z9" s="34"/>
      <c r="AA9" s="34"/>
      <c r="AB9" s="34"/>
      <c r="AC9" s="34"/>
      <c r="AD9" s="53"/>
      <c r="AE9" s="54"/>
      <c r="AF9" s="32"/>
      <c r="AG9" s="36"/>
      <c r="AH9" s="34"/>
      <c r="AI9" s="35"/>
      <c r="AJ9" s="32"/>
      <c r="AK9" s="36"/>
      <c r="AL9" s="34"/>
      <c r="AM9" s="35"/>
      <c r="AN9" s="35"/>
      <c r="AO9" s="41"/>
      <c r="AP9" s="56"/>
      <c r="AQ9" s="57"/>
      <c r="AS9" s="42"/>
      <c r="AT9" s="43"/>
      <c r="AU9" s="44"/>
      <c r="AW9" s="42"/>
      <c r="AX9" s="43"/>
      <c r="AY9" s="45"/>
      <c r="AZ9"/>
      <c r="BA9"/>
      <c r="BB9"/>
    </row>
    <row r="10" spans="1:51" s="59" customFormat="1" ht="15" customHeight="1">
      <c r="A10" s="58"/>
      <c r="B10" s="59" t="s">
        <v>53</v>
      </c>
      <c r="D10" s="60"/>
      <c r="F10" s="61">
        <f>G10/640</f>
        <v>1.55734375</v>
      </c>
      <c r="G10" s="59">
        <f>SUM(G3:G9)</f>
        <v>996.7</v>
      </c>
      <c r="H10" s="62"/>
      <c r="I10" s="63"/>
      <c r="J10" s="64">
        <f>SUM(J3:J9)</f>
        <v>10025</v>
      </c>
      <c r="K10" s="65">
        <f>SUM(K3:K8)</f>
        <v>5737</v>
      </c>
      <c r="L10" s="66">
        <v>19.6</v>
      </c>
      <c r="M10" s="67">
        <f>K10/$G12</f>
        <v>16.58092485549133</v>
      </c>
      <c r="N10" s="64">
        <f>SUM(N3:N9)</f>
        <v>2286</v>
      </c>
      <c r="O10" s="65">
        <f>SUM(O3:O8)</f>
        <v>433</v>
      </c>
      <c r="P10" s="66">
        <v>2.2</v>
      </c>
      <c r="Q10" s="68">
        <f>O10/G12</f>
        <v>1.2514450867052023</v>
      </c>
      <c r="R10" s="69"/>
      <c r="S10" s="70"/>
      <c r="T10" s="71">
        <f>SUM(T3:T9)</f>
        <v>20633</v>
      </c>
      <c r="U10" s="72">
        <f>SUM(U3:U9)</f>
        <v>6087</v>
      </c>
      <c r="V10" s="66">
        <f>T10/G10</f>
        <v>20.701314337313132</v>
      </c>
      <c r="W10" s="67">
        <f>U10/$G12</f>
        <v>17.59248554913295</v>
      </c>
      <c r="X10" s="71">
        <f>SUM(X3:X9)</f>
        <v>3181</v>
      </c>
      <c r="Y10" s="71">
        <f>SUM(Y3:Y9)</f>
        <v>735</v>
      </c>
      <c r="Z10" s="66">
        <f>X10/G10</f>
        <v>3.191532055784087</v>
      </c>
      <c r="AA10" s="67">
        <f>Y10/G12</f>
        <v>2.1242774566473988</v>
      </c>
      <c r="AB10" s="66"/>
      <c r="AC10" s="66"/>
      <c r="AD10" s="69"/>
      <c r="AE10" s="70"/>
      <c r="AF10" s="64">
        <f>SUM(AF3:AF9)</f>
        <v>35477</v>
      </c>
      <c r="AG10" s="65">
        <f>SUM(AG3:AG8)</f>
        <v>14764</v>
      </c>
      <c r="AH10" s="66">
        <f>AF10/$G10</f>
        <v>35.59446172368817</v>
      </c>
      <c r="AI10" s="67">
        <f>AG10/$G12</f>
        <v>42.67052023121387</v>
      </c>
      <c r="AJ10" s="64">
        <f>SUM(AJ3:AJ9)</f>
        <v>6674</v>
      </c>
      <c r="AK10" s="65">
        <f>SUM(AK3:AK8)</f>
        <v>2309</v>
      </c>
      <c r="AL10" s="66">
        <v>9.8</v>
      </c>
      <c r="AM10" s="67">
        <f>AK10/$G12</f>
        <v>6.673410404624278</v>
      </c>
      <c r="AN10" s="67">
        <f>AG10/AK10</f>
        <v>6.394110004330879</v>
      </c>
      <c r="AO10" s="73">
        <f>(AG10-K10)/K10</f>
        <v>1.5734704549416072</v>
      </c>
      <c r="AP10" s="74"/>
      <c r="AQ10" s="75"/>
      <c r="AR10" s="59">
        <f>SUM(AR3:AR9)</f>
        <v>39359</v>
      </c>
      <c r="AS10" s="65">
        <f>SUM(AS3:AS8)</f>
        <v>18264</v>
      </c>
      <c r="AT10" s="61">
        <f>AR10/$G10</f>
        <v>39.4893147386375</v>
      </c>
      <c r="AU10" s="76">
        <f>AS10/$G12</f>
        <v>52.786127167630056</v>
      </c>
      <c r="AV10" s="59">
        <f>SUM(AV3:AV9)</f>
        <v>7250</v>
      </c>
      <c r="AW10" s="65">
        <f>SUM(AW3:AW8)</f>
        <v>2693</v>
      </c>
      <c r="AX10" s="61">
        <f>AV10/$G10</f>
        <v>7.274004213905889</v>
      </c>
      <c r="AY10" s="77">
        <f>AW10/$G12</f>
        <v>7.783236994219653</v>
      </c>
    </row>
    <row r="11" spans="1:54" s="26" customFormat="1" ht="15.75">
      <c r="A11" s="46"/>
      <c r="D11" s="27"/>
      <c r="E11" s="28"/>
      <c r="F11" s="29"/>
      <c r="G11" s="28"/>
      <c r="H11" s="51"/>
      <c r="I11" s="52"/>
      <c r="J11" s="32"/>
      <c r="K11" s="33"/>
      <c r="L11" s="34"/>
      <c r="M11" s="35"/>
      <c r="N11" s="32"/>
      <c r="O11" s="36"/>
      <c r="P11" s="34"/>
      <c r="Q11" s="37"/>
      <c r="R11" s="53"/>
      <c r="S11" s="54"/>
      <c r="T11" s="32"/>
      <c r="U11" s="34"/>
      <c r="V11" s="34"/>
      <c r="W11" s="34"/>
      <c r="X11" s="55"/>
      <c r="Y11" s="34"/>
      <c r="Z11" s="34"/>
      <c r="AA11" s="34"/>
      <c r="AB11" s="34"/>
      <c r="AC11" s="34"/>
      <c r="AD11" s="53"/>
      <c r="AE11" s="54"/>
      <c r="AF11" s="32"/>
      <c r="AG11" s="36"/>
      <c r="AH11" s="34"/>
      <c r="AI11" s="35"/>
      <c r="AJ11" s="32"/>
      <c r="AK11" s="36"/>
      <c r="AL11" s="34"/>
      <c r="AM11" s="35"/>
      <c r="AN11" s="35"/>
      <c r="AO11" s="41"/>
      <c r="AP11" s="56"/>
      <c r="AQ11" s="57"/>
      <c r="AS11" s="42"/>
      <c r="AT11" s="43"/>
      <c r="AU11" s="35"/>
      <c r="AW11" s="42"/>
      <c r="AX11" s="43"/>
      <c r="AY11" s="45"/>
      <c r="AZ11"/>
      <c r="BA11"/>
      <c r="BB11"/>
    </row>
    <row r="12" spans="1:51" s="25" customFormat="1" ht="15" customHeight="1">
      <c r="A12" s="46"/>
      <c r="B12" s="25" t="s">
        <v>54</v>
      </c>
      <c r="D12" s="78"/>
      <c r="E12" s="79"/>
      <c r="F12" s="80">
        <v>0.5</v>
      </c>
      <c r="G12" s="79">
        <v>346</v>
      </c>
      <c r="H12" s="81"/>
      <c r="I12" s="82"/>
      <c r="J12" s="83"/>
      <c r="K12" s="83">
        <v>6785</v>
      </c>
      <c r="M12" s="84">
        <v>19.6</v>
      </c>
      <c r="O12" s="83">
        <v>751</v>
      </c>
      <c r="P12" s="85"/>
      <c r="Q12" s="86">
        <v>2.2</v>
      </c>
      <c r="R12" s="87"/>
      <c r="S12" s="88"/>
      <c r="T12" s="83"/>
      <c r="U12" s="84"/>
      <c r="V12" s="84"/>
      <c r="W12" s="84"/>
      <c r="X12" s="89"/>
      <c r="Y12" s="84"/>
      <c r="Z12" s="84"/>
      <c r="AA12" s="84"/>
      <c r="AB12" s="84"/>
      <c r="AC12" s="84"/>
      <c r="AD12" s="87"/>
      <c r="AE12" s="88"/>
      <c r="AF12" s="83"/>
      <c r="AG12" s="83">
        <v>20898</v>
      </c>
      <c r="AH12" s="85"/>
      <c r="AI12" s="84">
        <v>60.7</v>
      </c>
      <c r="AK12" s="83">
        <v>3383</v>
      </c>
      <c r="AL12" s="85"/>
      <c r="AM12" s="84">
        <v>9.8</v>
      </c>
      <c r="AN12" s="84">
        <v>6.2</v>
      </c>
      <c r="AO12" s="90">
        <v>2.093</v>
      </c>
      <c r="AP12" s="91"/>
      <c r="AQ12" s="81"/>
      <c r="AT12" s="85"/>
      <c r="AU12" s="85"/>
      <c r="AX12" s="85"/>
      <c r="AY12" s="92"/>
    </row>
    <row r="13" spans="1:54" s="26" customFormat="1" ht="15" customHeight="1" thickBot="1">
      <c r="A13" s="46"/>
      <c r="D13" s="27"/>
      <c r="E13" s="28"/>
      <c r="F13" s="29"/>
      <c r="G13" s="28"/>
      <c r="H13" s="51"/>
      <c r="I13" s="52"/>
      <c r="J13" s="32"/>
      <c r="K13" s="33"/>
      <c r="L13" s="34"/>
      <c r="M13" s="35"/>
      <c r="N13" s="32"/>
      <c r="O13" s="36"/>
      <c r="P13" s="34"/>
      <c r="Q13" s="37"/>
      <c r="R13" s="53"/>
      <c r="S13" s="54"/>
      <c r="T13" s="32"/>
      <c r="U13" s="34"/>
      <c r="V13" s="34"/>
      <c r="W13" s="34"/>
      <c r="X13" s="55"/>
      <c r="Y13" s="34"/>
      <c r="Z13" s="34"/>
      <c r="AA13" s="34"/>
      <c r="AB13" s="34"/>
      <c r="AC13" s="34"/>
      <c r="AD13" s="53"/>
      <c r="AE13" s="54"/>
      <c r="AF13" s="32"/>
      <c r="AG13" s="36"/>
      <c r="AH13" s="34"/>
      <c r="AI13" s="35"/>
      <c r="AJ13" s="32"/>
      <c r="AK13" s="36"/>
      <c r="AL13" s="34"/>
      <c r="AM13" s="35"/>
      <c r="AN13" s="35"/>
      <c r="AO13" s="41"/>
      <c r="AP13" s="56"/>
      <c r="AQ13" s="57"/>
      <c r="AS13" s="42"/>
      <c r="AT13" s="43"/>
      <c r="AU13" s="44"/>
      <c r="AW13" s="42"/>
      <c r="AX13" s="43"/>
      <c r="AY13" s="45"/>
      <c r="AZ13"/>
      <c r="BA13"/>
      <c r="BB13"/>
    </row>
    <row r="14" spans="1:54" s="94" customFormat="1" ht="15" customHeight="1" thickTop="1">
      <c r="A14" s="93"/>
      <c r="D14" s="95"/>
      <c r="E14" s="96"/>
      <c r="F14" s="97"/>
      <c r="G14" s="96"/>
      <c r="H14" s="98"/>
      <c r="I14" s="98"/>
      <c r="K14" s="99"/>
      <c r="L14" s="100"/>
      <c r="M14" s="101"/>
      <c r="O14" s="102"/>
      <c r="P14" s="100"/>
      <c r="Q14" s="103"/>
      <c r="R14" s="104"/>
      <c r="S14" s="105"/>
      <c r="U14" s="100"/>
      <c r="V14" s="100"/>
      <c r="W14" s="100"/>
      <c r="X14" s="106"/>
      <c r="Y14" s="100"/>
      <c r="Z14" s="100"/>
      <c r="AA14" s="100"/>
      <c r="AB14" s="100"/>
      <c r="AC14" s="100"/>
      <c r="AD14" s="104"/>
      <c r="AE14" s="105"/>
      <c r="AG14" s="102"/>
      <c r="AH14" s="100"/>
      <c r="AI14" s="101"/>
      <c r="AK14" s="102"/>
      <c r="AL14" s="100"/>
      <c r="AM14" s="101"/>
      <c r="AN14" s="101"/>
      <c r="AO14" s="107"/>
      <c r="AP14" s="108"/>
      <c r="AQ14" s="109"/>
      <c r="AS14" s="110"/>
      <c r="AT14" s="100"/>
      <c r="AU14" s="101"/>
      <c r="AW14" s="110"/>
      <c r="AX14" s="100"/>
      <c r="AY14" s="111"/>
      <c r="AZ14" s="112"/>
      <c r="BA14" s="112"/>
      <c r="BB14" s="112"/>
    </row>
    <row r="15" spans="1:54" s="26" customFormat="1" ht="15" customHeight="1">
      <c r="A15" s="46"/>
      <c r="D15" s="27"/>
      <c r="E15" s="28"/>
      <c r="F15" s="29"/>
      <c r="G15" s="28"/>
      <c r="H15" s="51"/>
      <c r="I15" s="52"/>
      <c r="J15" s="32"/>
      <c r="K15" s="33"/>
      <c r="L15" s="34"/>
      <c r="M15" s="35"/>
      <c r="N15" s="32"/>
      <c r="O15" s="36"/>
      <c r="P15" s="34"/>
      <c r="Q15" s="37"/>
      <c r="R15" s="53"/>
      <c r="S15" s="54"/>
      <c r="T15" s="32"/>
      <c r="U15" s="34"/>
      <c r="V15" s="34"/>
      <c r="W15" s="34"/>
      <c r="X15" s="55"/>
      <c r="Y15" s="34"/>
      <c r="Z15" s="34"/>
      <c r="AA15" s="34"/>
      <c r="AB15" s="34"/>
      <c r="AC15" s="34"/>
      <c r="AD15" s="53"/>
      <c r="AE15" s="54"/>
      <c r="AF15" s="32"/>
      <c r="AG15" s="36"/>
      <c r="AH15" s="34"/>
      <c r="AI15" s="35"/>
      <c r="AJ15" s="32"/>
      <c r="AK15" s="36"/>
      <c r="AL15" s="34"/>
      <c r="AM15" s="35"/>
      <c r="AN15" s="35"/>
      <c r="AO15" s="41"/>
      <c r="AP15" s="56"/>
      <c r="AQ15" s="57"/>
      <c r="AS15" s="42"/>
      <c r="AT15" s="43"/>
      <c r="AU15" s="44"/>
      <c r="AW15" s="42"/>
      <c r="AX15" s="43"/>
      <c r="AY15" s="45"/>
      <c r="AZ15"/>
      <c r="BA15"/>
      <c r="BB15"/>
    </row>
    <row r="16" spans="1:54" s="26" customFormat="1" ht="15.75">
      <c r="A16" s="24">
        <v>7</v>
      </c>
      <c r="B16" s="25" t="s">
        <v>55</v>
      </c>
      <c r="C16" s="26" t="s">
        <v>52</v>
      </c>
      <c r="D16" s="27">
        <v>1330</v>
      </c>
      <c r="E16" s="28">
        <v>8200677</v>
      </c>
      <c r="F16" s="29"/>
      <c r="G16" s="28">
        <v>188.3</v>
      </c>
      <c r="H16" s="47">
        <v>1</v>
      </c>
      <c r="I16" s="48">
        <v>1</v>
      </c>
      <c r="J16" s="32">
        <v>8162</v>
      </c>
      <c r="K16" s="33">
        <f aca="true" t="shared" si="17" ref="K16:K32">J16*$H16</f>
        <v>8162</v>
      </c>
      <c r="L16" s="34">
        <f aca="true" t="shared" si="18" ref="L16:L32">J16/$G16</f>
        <v>43.34572490706319</v>
      </c>
      <c r="M16" s="35"/>
      <c r="N16" s="32">
        <v>1277</v>
      </c>
      <c r="O16" s="36">
        <f aca="true" t="shared" si="19" ref="O16:O32">N16*$I16</f>
        <v>1277</v>
      </c>
      <c r="P16" s="34"/>
      <c r="Q16" s="37"/>
      <c r="R16" s="49">
        <v>1</v>
      </c>
      <c r="S16" s="50">
        <v>1</v>
      </c>
      <c r="T16">
        <v>8834</v>
      </c>
      <c r="U16" s="36">
        <f aca="true" t="shared" si="20" ref="U16:U32">T16*R16</f>
        <v>8834</v>
      </c>
      <c r="V16" s="34">
        <f aca="true" t="shared" si="21" ref="V16:V32">T16/$G16</f>
        <v>46.91449814126394</v>
      </c>
      <c r="W16" s="34"/>
      <c r="X16" s="39">
        <v>1338</v>
      </c>
      <c r="Y16" s="36">
        <f aca="true" t="shared" si="22" ref="Y16:Y32">X16*S16</f>
        <v>1338</v>
      </c>
      <c r="Z16" s="40">
        <f aca="true" t="shared" si="23" ref="Z16:Z32">X16/$G16</f>
        <v>7.105682421667551</v>
      </c>
      <c r="AA16" s="34"/>
      <c r="AB16" s="34"/>
      <c r="AC16" s="34"/>
      <c r="AD16" s="49">
        <v>1</v>
      </c>
      <c r="AE16" s="50">
        <v>1</v>
      </c>
      <c r="AF16" s="32">
        <v>9338</v>
      </c>
      <c r="AG16" s="36">
        <f aca="true" t="shared" si="24" ref="AG16:AG32">AF16*AD16</f>
        <v>9338</v>
      </c>
      <c r="AH16" s="34">
        <f aca="true" t="shared" si="25" ref="AH16:AH32">AF16/$G16</f>
        <v>49.5910780669145</v>
      </c>
      <c r="AI16" s="35"/>
      <c r="AJ16" s="32">
        <v>1690</v>
      </c>
      <c r="AK16" s="36">
        <f aca="true" t="shared" si="26" ref="AK16:AK32">AJ16*$I16</f>
        <v>1690</v>
      </c>
      <c r="AL16" s="34">
        <f aca="true" t="shared" si="27" ref="AL16:AL32">AJ16/$G16</f>
        <v>8.975039830058417</v>
      </c>
      <c r="AM16" s="35"/>
      <c r="AN16" s="35">
        <f aca="true" t="shared" si="28" ref="AN16:AN32">AG16/AK16</f>
        <v>5.525443786982248</v>
      </c>
      <c r="AO16" s="41">
        <f aca="true" t="shared" si="29" ref="AO16:AO32">(AG16-K16)/K16</f>
        <v>0.14408233276157806</v>
      </c>
      <c r="AP16" s="113">
        <v>1</v>
      </c>
      <c r="AQ16" s="114">
        <v>1</v>
      </c>
      <c r="AR16" s="26">
        <v>9471</v>
      </c>
      <c r="AS16" s="42">
        <f aca="true" t="shared" si="30" ref="AS16:AS32">AR16*$H16</f>
        <v>9471</v>
      </c>
      <c r="AT16" s="43">
        <f aca="true" t="shared" si="31" ref="AT16:AT32">AR16/$G16</f>
        <v>50.29739776951673</v>
      </c>
      <c r="AU16" s="44"/>
      <c r="AV16" s="26">
        <v>1692</v>
      </c>
      <c r="AW16" s="42">
        <f aca="true" t="shared" si="32" ref="AW16:AW32">AV16*$AQ16</f>
        <v>1692</v>
      </c>
      <c r="AX16" s="43">
        <f aca="true" t="shared" si="33" ref="AX16:AX32">AV16/$G16</f>
        <v>8.985661178969728</v>
      </c>
      <c r="AY16" s="45"/>
      <c r="AZ16"/>
      <c r="BA16"/>
      <c r="BB16"/>
    </row>
    <row r="17" spans="1:54" s="26" customFormat="1" ht="15.75">
      <c r="A17" s="46"/>
      <c r="C17" s="26" t="s">
        <v>52</v>
      </c>
      <c r="D17" s="27">
        <v>1331</v>
      </c>
      <c r="E17" s="28">
        <v>5006619</v>
      </c>
      <c r="F17" s="29"/>
      <c r="G17" s="28">
        <v>114.9</v>
      </c>
      <c r="H17" s="47">
        <v>1</v>
      </c>
      <c r="I17" s="48">
        <v>1</v>
      </c>
      <c r="J17" s="32">
        <v>4687</v>
      </c>
      <c r="K17" s="33">
        <f t="shared" si="17"/>
        <v>4687</v>
      </c>
      <c r="L17" s="34">
        <f t="shared" si="18"/>
        <v>40.79199303742384</v>
      </c>
      <c r="M17" s="35"/>
      <c r="N17" s="32">
        <v>1027</v>
      </c>
      <c r="O17" s="36">
        <f t="shared" si="19"/>
        <v>1027</v>
      </c>
      <c r="P17" s="34"/>
      <c r="Q17" s="37"/>
      <c r="R17" s="49">
        <v>1</v>
      </c>
      <c r="S17" s="50">
        <v>1</v>
      </c>
      <c r="T17">
        <v>4687</v>
      </c>
      <c r="U17" s="36">
        <f t="shared" si="20"/>
        <v>4687</v>
      </c>
      <c r="V17" s="34">
        <f t="shared" si="21"/>
        <v>40.79199303742384</v>
      </c>
      <c r="W17" s="34"/>
      <c r="X17" s="39">
        <v>1020</v>
      </c>
      <c r="Y17" s="36">
        <f t="shared" si="22"/>
        <v>1020</v>
      </c>
      <c r="Z17" s="40">
        <f t="shared" si="23"/>
        <v>8.87728459530026</v>
      </c>
      <c r="AA17" s="34"/>
      <c r="AB17" s="34"/>
      <c r="AC17" s="34"/>
      <c r="AD17" s="49">
        <v>1</v>
      </c>
      <c r="AE17" s="50">
        <v>1</v>
      </c>
      <c r="AF17" s="32">
        <v>4593</v>
      </c>
      <c r="AG17" s="36">
        <f t="shared" si="24"/>
        <v>4593</v>
      </c>
      <c r="AH17" s="34">
        <f t="shared" si="25"/>
        <v>39.97389033942559</v>
      </c>
      <c r="AI17" s="35"/>
      <c r="AJ17" s="32">
        <v>1174</v>
      </c>
      <c r="AK17" s="36">
        <f t="shared" si="26"/>
        <v>1174</v>
      </c>
      <c r="AL17" s="34">
        <f t="shared" si="27"/>
        <v>10.21758050478677</v>
      </c>
      <c r="AM17" s="35"/>
      <c r="AN17" s="35">
        <f t="shared" si="28"/>
        <v>3.9122657580919933</v>
      </c>
      <c r="AO17" s="41">
        <f t="shared" si="29"/>
        <v>-0.020055472583742264</v>
      </c>
      <c r="AP17" s="113">
        <v>1</v>
      </c>
      <c r="AQ17" s="114">
        <v>1</v>
      </c>
      <c r="AR17" s="26">
        <v>4593</v>
      </c>
      <c r="AS17" s="42">
        <f t="shared" si="30"/>
        <v>4593</v>
      </c>
      <c r="AT17" s="43">
        <f t="shared" si="31"/>
        <v>39.97389033942559</v>
      </c>
      <c r="AU17" s="44"/>
      <c r="AV17" s="26">
        <v>1174</v>
      </c>
      <c r="AW17" s="42">
        <f t="shared" si="32"/>
        <v>1174</v>
      </c>
      <c r="AX17" s="43">
        <f t="shared" si="33"/>
        <v>10.21758050478677</v>
      </c>
      <c r="AY17" s="45"/>
      <c r="AZ17"/>
      <c r="BA17"/>
      <c r="BB17"/>
    </row>
    <row r="18" spans="1:54" s="26" customFormat="1" ht="15.75">
      <c r="A18" s="46"/>
      <c r="C18" s="26" t="s">
        <v>52</v>
      </c>
      <c r="D18" s="27">
        <v>1332</v>
      </c>
      <c r="E18" s="28">
        <v>5206300</v>
      </c>
      <c r="F18" s="29"/>
      <c r="G18" s="28">
        <v>119.5</v>
      </c>
      <c r="H18" s="47">
        <v>1</v>
      </c>
      <c r="I18" s="48">
        <v>1</v>
      </c>
      <c r="J18" s="32">
        <v>3589</v>
      </c>
      <c r="K18" s="33">
        <f t="shared" si="17"/>
        <v>3589</v>
      </c>
      <c r="L18" s="34">
        <f t="shared" si="18"/>
        <v>30.03347280334728</v>
      </c>
      <c r="M18" s="35"/>
      <c r="N18" s="32">
        <v>863</v>
      </c>
      <c r="O18" s="36">
        <f t="shared" si="19"/>
        <v>863</v>
      </c>
      <c r="P18" s="34"/>
      <c r="Q18" s="37"/>
      <c r="R18" s="49">
        <v>1</v>
      </c>
      <c r="S18" s="50">
        <v>1</v>
      </c>
      <c r="T18">
        <v>3625</v>
      </c>
      <c r="U18" s="36">
        <f t="shared" si="20"/>
        <v>3625</v>
      </c>
      <c r="V18" s="34">
        <f t="shared" si="21"/>
        <v>30.334728033472803</v>
      </c>
      <c r="W18" s="34"/>
      <c r="X18" s="39">
        <v>863</v>
      </c>
      <c r="Y18" s="36">
        <f t="shared" si="22"/>
        <v>863</v>
      </c>
      <c r="Z18" s="40">
        <f t="shared" si="23"/>
        <v>7.2217573221757325</v>
      </c>
      <c r="AA18" s="34"/>
      <c r="AB18" s="34"/>
      <c r="AC18" s="34"/>
      <c r="AD18" s="49">
        <v>1</v>
      </c>
      <c r="AE18" s="50">
        <v>1</v>
      </c>
      <c r="AF18" s="32">
        <v>3625</v>
      </c>
      <c r="AG18" s="36">
        <f t="shared" si="24"/>
        <v>3625</v>
      </c>
      <c r="AH18" s="34">
        <f t="shared" si="25"/>
        <v>30.334728033472803</v>
      </c>
      <c r="AI18" s="35"/>
      <c r="AJ18" s="32">
        <v>920</v>
      </c>
      <c r="AK18" s="36">
        <f t="shared" si="26"/>
        <v>920</v>
      </c>
      <c r="AL18" s="34">
        <f t="shared" si="27"/>
        <v>7.698744769874477</v>
      </c>
      <c r="AM18" s="35"/>
      <c r="AN18" s="35">
        <f t="shared" si="28"/>
        <v>3.9402173913043477</v>
      </c>
      <c r="AO18" s="41">
        <f t="shared" si="29"/>
        <v>0.010030649205906938</v>
      </c>
      <c r="AP18" s="113">
        <v>1</v>
      </c>
      <c r="AQ18" s="114">
        <v>1</v>
      </c>
      <c r="AR18" s="26">
        <v>3543</v>
      </c>
      <c r="AS18" s="42">
        <f t="shared" si="30"/>
        <v>3543</v>
      </c>
      <c r="AT18" s="43">
        <f t="shared" si="31"/>
        <v>29.648535564853557</v>
      </c>
      <c r="AU18" s="44"/>
      <c r="AV18" s="26">
        <v>982</v>
      </c>
      <c r="AW18" s="42">
        <f t="shared" si="32"/>
        <v>982</v>
      </c>
      <c r="AX18" s="43">
        <f t="shared" si="33"/>
        <v>8.217573221757322</v>
      </c>
      <c r="AY18" s="45"/>
      <c r="AZ18"/>
      <c r="BA18"/>
      <c r="BB18"/>
    </row>
    <row r="19" spans="1:54" s="26" customFormat="1" ht="15.75">
      <c r="A19" s="46"/>
      <c r="C19" s="26" t="s">
        <v>52</v>
      </c>
      <c r="D19" s="27">
        <v>1333</v>
      </c>
      <c r="E19" s="28">
        <v>5411235</v>
      </c>
      <c r="F19" s="29"/>
      <c r="G19" s="28">
        <v>124.2</v>
      </c>
      <c r="H19" s="47">
        <v>1</v>
      </c>
      <c r="I19" s="48">
        <v>1</v>
      </c>
      <c r="J19" s="32">
        <v>742</v>
      </c>
      <c r="K19" s="33">
        <f t="shared" si="17"/>
        <v>742</v>
      </c>
      <c r="L19" s="34">
        <f t="shared" si="18"/>
        <v>5.974235104669887</v>
      </c>
      <c r="M19" s="35"/>
      <c r="N19" s="32">
        <v>1132</v>
      </c>
      <c r="O19" s="36">
        <f t="shared" si="19"/>
        <v>1132</v>
      </c>
      <c r="P19" s="34"/>
      <c r="Q19" s="37"/>
      <c r="R19" s="49">
        <v>1</v>
      </c>
      <c r="S19" s="50">
        <v>1</v>
      </c>
      <c r="T19">
        <v>742</v>
      </c>
      <c r="U19" s="36">
        <f t="shared" si="20"/>
        <v>742</v>
      </c>
      <c r="V19" s="34">
        <f t="shared" si="21"/>
        <v>5.974235104669887</v>
      </c>
      <c r="W19" s="34"/>
      <c r="X19" s="39">
        <v>1159</v>
      </c>
      <c r="Y19" s="36">
        <f t="shared" si="22"/>
        <v>1159</v>
      </c>
      <c r="Z19" s="40">
        <f t="shared" si="23"/>
        <v>9.331723027375201</v>
      </c>
      <c r="AA19" s="34"/>
      <c r="AB19" s="34"/>
      <c r="AC19" s="34"/>
      <c r="AD19" s="49">
        <v>1</v>
      </c>
      <c r="AE19" s="50">
        <v>1</v>
      </c>
      <c r="AF19" s="32">
        <v>742</v>
      </c>
      <c r="AG19" s="36">
        <f t="shared" si="24"/>
        <v>742</v>
      </c>
      <c r="AH19" s="34">
        <f t="shared" si="25"/>
        <v>5.974235104669887</v>
      </c>
      <c r="AI19" s="35"/>
      <c r="AJ19" s="32">
        <v>1179</v>
      </c>
      <c r="AK19" s="36">
        <f t="shared" si="26"/>
        <v>1179</v>
      </c>
      <c r="AL19" s="34">
        <f t="shared" si="27"/>
        <v>9.492753623188406</v>
      </c>
      <c r="AM19" s="35"/>
      <c r="AN19" s="35">
        <f t="shared" si="28"/>
        <v>0.6293469041560644</v>
      </c>
      <c r="AO19" s="41">
        <f t="shared" si="29"/>
        <v>0</v>
      </c>
      <c r="AP19" s="113">
        <v>1</v>
      </c>
      <c r="AQ19" s="114">
        <v>1</v>
      </c>
      <c r="AR19" s="26">
        <v>742</v>
      </c>
      <c r="AS19" s="42">
        <f t="shared" si="30"/>
        <v>742</v>
      </c>
      <c r="AT19" s="43">
        <f t="shared" si="31"/>
        <v>5.974235104669887</v>
      </c>
      <c r="AU19" s="44"/>
      <c r="AV19" s="26">
        <v>1189</v>
      </c>
      <c r="AW19" s="42">
        <f t="shared" si="32"/>
        <v>1189</v>
      </c>
      <c r="AX19" s="43">
        <f t="shared" si="33"/>
        <v>9.573268921095007</v>
      </c>
      <c r="AY19" s="45"/>
      <c r="AZ19"/>
      <c r="BA19"/>
      <c r="BB19"/>
    </row>
    <row r="20" spans="1:54" s="26" customFormat="1" ht="15.75">
      <c r="A20" s="46"/>
      <c r="C20" s="26" t="s">
        <v>52</v>
      </c>
      <c r="D20" s="27">
        <v>1334</v>
      </c>
      <c r="E20" s="28">
        <v>8027578</v>
      </c>
      <c r="F20" s="29"/>
      <c r="G20" s="28">
        <v>184.3</v>
      </c>
      <c r="H20" s="47">
        <v>1</v>
      </c>
      <c r="I20" s="48">
        <v>1</v>
      </c>
      <c r="J20" s="32">
        <v>209</v>
      </c>
      <c r="K20" s="33">
        <f t="shared" si="17"/>
        <v>209</v>
      </c>
      <c r="L20" s="34">
        <f t="shared" si="18"/>
        <v>1.134020618556701</v>
      </c>
      <c r="M20" s="35"/>
      <c r="N20" s="32">
        <v>1105</v>
      </c>
      <c r="O20" s="36">
        <f t="shared" si="19"/>
        <v>1105</v>
      </c>
      <c r="P20" s="34"/>
      <c r="Q20" s="37"/>
      <c r="R20" s="49">
        <v>1</v>
      </c>
      <c r="S20" s="50">
        <v>1</v>
      </c>
      <c r="T20">
        <v>209</v>
      </c>
      <c r="U20" s="36">
        <f t="shared" si="20"/>
        <v>209</v>
      </c>
      <c r="V20" s="34">
        <f t="shared" si="21"/>
        <v>1.134020618556701</v>
      </c>
      <c r="W20" s="34"/>
      <c r="X20" s="39">
        <v>773</v>
      </c>
      <c r="Y20" s="36">
        <f t="shared" si="22"/>
        <v>773</v>
      </c>
      <c r="Z20" s="40">
        <f t="shared" si="23"/>
        <v>4.194248507867607</v>
      </c>
      <c r="AA20" s="34"/>
      <c r="AB20" s="34"/>
      <c r="AC20" s="34"/>
      <c r="AD20" s="49">
        <v>1</v>
      </c>
      <c r="AE20" s="50">
        <v>1</v>
      </c>
      <c r="AF20" s="32">
        <v>209</v>
      </c>
      <c r="AG20" s="36">
        <f t="shared" si="24"/>
        <v>209</v>
      </c>
      <c r="AH20" s="34">
        <f t="shared" si="25"/>
        <v>1.134020618556701</v>
      </c>
      <c r="AI20" s="35"/>
      <c r="AJ20" s="32">
        <v>869</v>
      </c>
      <c r="AK20" s="36">
        <f t="shared" si="26"/>
        <v>869</v>
      </c>
      <c r="AL20" s="34">
        <f t="shared" si="27"/>
        <v>4.715138361367336</v>
      </c>
      <c r="AM20" s="35"/>
      <c r="AN20" s="35">
        <f t="shared" si="28"/>
        <v>0.24050632911392406</v>
      </c>
      <c r="AO20" s="41">
        <f t="shared" si="29"/>
        <v>0</v>
      </c>
      <c r="AP20" s="113">
        <v>1</v>
      </c>
      <c r="AQ20" s="114">
        <v>1</v>
      </c>
      <c r="AR20" s="26">
        <v>209</v>
      </c>
      <c r="AS20" s="42">
        <f t="shared" si="30"/>
        <v>209</v>
      </c>
      <c r="AT20" s="43">
        <f t="shared" si="31"/>
        <v>1.134020618556701</v>
      </c>
      <c r="AU20" s="44"/>
      <c r="AV20" s="26">
        <v>869</v>
      </c>
      <c r="AW20" s="42">
        <f t="shared" si="32"/>
        <v>869</v>
      </c>
      <c r="AX20" s="43">
        <f t="shared" si="33"/>
        <v>4.715138361367336</v>
      </c>
      <c r="AY20" s="45"/>
      <c r="AZ20"/>
      <c r="BA20"/>
      <c r="BB20"/>
    </row>
    <row r="21" spans="1:54" s="26" customFormat="1" ht="15.75">
      <c r="A21" s="46"/>
      <c r="C21" s="26" t="s">
        <v>52</v>
      </c>
      <c r="D21" s="27">
        <v>1335</v>
      </c>
      <c r="E21" s="28">
        <v>2931303</v>
      </c>
      <c r="F21" s="29"/>
      <c r="G21" s="28">
        <v>67.3</v>
      </c>
      <c r="H21" s="47">
        <v>1</v>
      </c>
      <c r="I21" s="48">
        <v>1</v>
      </c>
      <c r="J21" s="32">
        <v>303</v>
      </c>
      <c r="K21" s="33">
        <f t="shared" si="17"/>
        <v>303</v>
      </c>
      <c r="L21" s="34">
        <f t="shared" si="18"/>
        <v>4.50222882615156</v>
      </c>
      <c r="M21" s="35"/>
      <c r="N21" s="32">
        <v>792</v>
      </c>
      <c r="O21" s="36">
        <f t="shared" si="19"/>
        <v>792</v>
      </c>
      <c r="P21" s="34"/>
      <c r="Q21" s="37"/>
      <c r="R21" s="49">
        <v>1</v>
      </c>
      <c r="S21" s="50">
        <v>1</v>
      </c>
      <c r="T21">
        <v>303</v>
      </c>
      <c r="U21" s="36">
        <f t="shared" si="20"/>
        <v>303</v>
      </c>
      <c r="V21" s="34">
        <f t="shared" si="21"/>
        <v>4.50222882615156</v>
      </c>
      <c r="W21" s="34"/>
      <c r="X21" s="39">
        <v>833</v>
      </c>
      <c r="Y21" s="36">
        <f t="shared" si="22"/>
        <v>833</v>
      </c>
      <c r="Z21" s="40">
        <f t="shared" si="23"/>
        <v>12.37741456166419</v>
      </c>
      <c r="AA21" s="34"/>
      <c r="AB21" s="34"/>
      <c r="AC21" s="34"/>
      <c r="AD21" s="49">
        <v>1</v>
      </c>
      <c r="AE21" s="50">
        <v>1</v>
      </c>
      <c r="AF21" s="32">
        <v>303</v>
      </c>
      <c r="AG21" s="36">
        <f t="shared" si="24"/>
        <v>303</v>
      </c>
      <c r="AH21" s="34">
        <f t="shared" si="25"/>
        <v>4.50222882615156</v>
      </c>
      <c r="AI21" s="35"/>
      <c r="AJ21" s="32">
        <v>924</v>
      </c>
      <c r="AK21" s="36">
        <f t="shared" si="26"/>
        <v>924</v>
      </c>
      <c r="AL21" s="34">
        <f t="shared" si="27"/>
        <v>13.7295690936107</v>
      </c>
      <c r="AM21" s="35"/>
      <c r="AN21" s="35">
        <f t="shared" si="28"/>
        <v>0.32792207792207795</v>
      </c>
      <c r="AO21" s="41">
        <f t="shared" si="29"/>
        <v>0</v>
      </c>
      <c r="AP21" s="113">
        <v>1</v>
      </c>
      <c r="AQ21" s="114">
        <v>1</v>
      </c>
      <c r="AR21" s="26">
        <v>541</v>
      </c>
      <c r="AS21" s="42">
        <f t="shared" si="30"/>
        <v>541</v>
      </c>
      <c r="AT21" s="43">
        <f t="shared" si="31"/>
        <v>8.038632986627043</v>
      </c>
      <c r="AU21" s="44"/>
      <c r="AV21" s="26">
        <v>924</v>
      </c>
      <c r="AW21" s="42">
        <f t="shared" si="32"/>
        <v>924</v>
      </c>
      <c r="AX21" s="43">
        <f t="shared" si="33"/>
        <v>13.7295690936107</v>
      </c>
      <c r="AY21" s="45"/>
      <c r="AZ21"/>
      <c r="BA21"/>
      <c r="BB21"/>
    </row>
    <row r="22" spans="1:54" s="26" customFormat="1" ht="15.75">
      <c r="A22" s="46"/>
      <c r="C22" s="26" t="s">
        <v>52</v>
      </c>
      <c r="D22" s="27">
        <v>1336</v>
      </c>
      <c r="E22" s="28">
        <v>3440808</v>
      </c>
      <c r="F22" s="29"/>
      <c r="G22" s="28">
        <v>79</v>
      </c>
      <c r="H22" s="30">
        <v>0</v>
      </c>
      <c r="I22" s="31">
        <v>0</v>
      </c>
      <c r="J22" s="32">
        <v>2404</v>
      </c>
      <c r="K22" s="33">
        <f t="shared" si="17"/>
        <v>0</v>
      </c>
      <c r="L22" s="34">
        <f t="shared" si="18"/>
        <v>30.430379746835442</v>
      </c>
      <c r="M22" s="35"/>
      <c r="N22" s="32">
        <v>459</v>
      </c>
      <c r="O22" s="36">
        <f t="shared" si="19"/>
        <v>0</v>
      </c>
      <c r="P22" s="34"/>
      <c r="Q22" s="37"/>
      <c r="R22" s="38">
        <v>0</v>
      </c>
      <c r="S22" s="31">
        <v>0</v>
      </c>
      <c r="T22">
        <v>2404</v>
      </c>
      <c r="U22" s="36">
        <f t="shared" si="20"/>
        <v>0</v>
      </c>
      <c r="V22" s="34">
        <f t="shared" si="21"/>
        <v>30.430379746835442</v>
      </c>
      <c r="W22" s="34"/>
      <c r="X22" s="39">
        <v>738</v>
      </c>
      <c r="Y22" s="36">
        <f t="shared" si="22"/>
        <v>0</v>
      </c>
      <c r="Z22" s="40">
        <f t="shared" si="23"/>
        <v>9.341772151898734</v>
      </c>
      <c r="AA22" s="34"/>
      <c r="AB22" s="34"/>
      <c r="AC22" s="34"/>
      <c r="AD22" s="38">
        <v>0</v>
      </c>
      <c r="AE22" s="31">
        <v>0</v>
      </c>
      <c r="AF22" s="32">
        <v>2750</v>
      </c>
      <c r="AG22" s="36">
        <f t="shared" si="24"/>
        <v>0</v>
      </c>
      <c r="AH22" s="34">
        <f t="shared" si="25"/>
        <v>34.81012658227848</v>
      </c>
      <c r="AI22" s="35"/>
      <c r="AJ22" s="32">
        <v>2049</v>
      </c>
      <c r="AK22" s="36">
        <f t="shared" si="26"/>
        <v>0</v>
      </c>
      <c r="AL22" s="34">
        <f t="shared" si="27"/>
        <v>25.936708860759495</v>
      </c>
      <c r="AM22" s="35"/>
      <c r="AN22" s="35" t="e">
        <f t="shared" si="28"/>
        <v>#DIV/0!</v>
      </c>
      <c r="AO22" s="41" t="e">
        <f t="shared" si="29"/>
        <v>#DIV/0!</v>
      </c>
      <c r="AP22" s="38">
        <v>0</v>
      </c>
      <c r="AQ22" s="31">
        <v>0</v>
      </c>
      <c r="AR22" s="26">
        <v>2750</v>
      </c>
      <c r="AS22" s="42">
        <f t="shared" si="30"/>
        <v>0</v>
      </c>
      <c r="AT22" s="43">
        <f t="shared" si="31"/>
        <v>34.81012658227848</v>
      </c>
      <c r="AU22" s="44"/>
      <c r="AV22" s="26">
        <v>2262</v>
      </c>
      <c r="AW22" s="42">
        <f t="shared" si="32"/>
        <v>0</v>
      </c>
      <c r="AX22" s="43">
        <f t="shared" si="33"/>
        <v>28.632911392405063</v>
      </c>
      <c r="AY22" s="45"/>
      <c r="AZ22"/>
      <c r="BA22"/>
      <c r="BB22"/>
    </row>
    <row r="23" spans="1:54" s="26" customFormat="1" ht="15.75">
      <c r="A23" s="46"/>
      <c r="C23" s="26" t="s">
        <v>52</v>
      </c>
      <c r="D23" s="27">
        <v>1337</v>
      </c>
      <c r="E23" s="28">
        <v>2100362</v>
      </c>
      <c r="F23" s="29"/>
      <c r="G23" s="28">
        <v>48.2</v>
      </c>
      <c r="H23" s="47">
        <v>1</v>
      </c>
      <c r="I23" s="48">
        <v>1</v>
      </c>
      <c r="J23" s="32">
        <v>226</v>
      </c>
      <c r="K23" s="33">
        <f t="shared" si="17"/>
        <v>226</v>
      </c>
      <c r="L23" s="34">
        <f t="shared" si="18"/>
        <v>4.688796680497925</v>
      </c>
      <c r="M23" s="35"/>
      <c r="N23" s="32">
        <v>386</v>
      </c>
      <c r="O23" s="36">
        <f t="shared" si="19"/>
        <v>386</v>
      </c>
      <c r="P23" s="34"/>
      <c r="Q23" s="37"/>
      <c r="R23" s="49">
        <v>1</v>
      </c>
      <c r="S23" s="50">
        <v>1</v>
      </c>
      <c r="T23">
        <v>226</v>
      </c>
      <c r="U23" s="36">
        <f t="shared" si="20"/>
        <v>226</v>
      </c>
      <c r="V23" s="34">
        <f t="shared" si="21"/>
        <v>4.688796680497925</v>
      </c>
      <c r="W23" s="34"/>
      <c r="X23" s="39">
        <v>386</v>
      </c>
      <c r="Y23" s="36">
        <f t="shared" si="22"/>
        <v>386</v>
      </c>
      <c r="Z23" s="40">
        <f t="shared" si="23"/>
        <v>8.008298755186722</v>
      </c>
      <c r="AA23" s="34"/>
      <c r="AB23" s="34"/>
      <c r="AC23" s="34"/>
      <c r="AD23" s="49">
        <v>1</v>
      </c>
      <c r="AE23" s="50">
        <v>1</v>
      </c>
      <c r="AF23" s="32">
        <v>496</v>
      </c>
      <c r="AG23" s="36">
        <f t="shared" si="24"/>
        <v>496</v>
      </c>
      <c r="AH23" s="34">
        <f t="shared" si="25"/>
        <v>10.290456431535269</v>
      </c>
      <c r="AI23" s="35"/>
      <c r="AJ23" s="32">
        <v>396</v>
      </c>
      <c r="AK23" s="36">
        <f t="shared" si="26"/>
        <v>396</v>
      </c>
      <c r="AL23" s="34">
        <f t="shared" si="27"/>
        <v>8.215767634854771</v>
      </c>
      <c r="AM23" s="35"/>
      <c r="AN23" s="35">
        <f t="shared" si="28"/>
        <v>1.2525252525252526</v>
      </c>
      <c r="AO23" s="41">
        <f t="shared" si="29"/>
        <v>1.1946902654867257</v>
      </c>
      <c r="AP23" s="113">
        <v>1</v>
      </c>
      <c r="AQ23" s="114">
        <v>1</v>
      </c>
      <c r="AR23" s="26">
        <v>692</v>
      </c>
      <c r="AS23" s="42">
        <f t="shared" si="30"/>
        <v>692</v>
      </c>
      <c r="AT23" s="43">
        <f t="shared" si="31"/>
        <v>14.356846473029044</v>
      </c>
      <c r="AU23" s="44"/>
      <c r="AV23" s="26">
        <v>448</v>
      </c>
      <c r="AW23" s="42">
        <f t="shared" si="32"/>
        <v>448</v>
      </c>
      <c r="AX23" s="43">
        <f t="shared" si="33"/>
        <v>9.29460580912863</v>
      </c>
      <c r="AY23" s="45"/>
      <c r="AZ23"/>
      <c r="BA23"/>
      <c r="BB23"/>
    </row>
    <row r="24" spans="1:54" s="26" customFormat="1" ht="15.75">
      <c r="A24" s="46"/>
      <c r="C24" s="26" t="s">
        <v>52</v>
      </c>
      <c r="D24" s="27">
        <v>1338</v>
      </c>
      <c r="E24" s="28">
        <v>2781881</v>
      </c>
      <c r="F24" s="29"/>
      <c r="G24" s="28">
        <v>63.9</v>
      </c>
      <c r="H24" s="47">
        <v>1</v>
      </c>
      <c r="I24" s="48">
        <v>1</v>
      </c>
      <c r="J24" s="32">
        <v>2370</v>
      </c>
      <c r="K24" s="33">
        <f t="shared" si="17"/>
        <v>2370</v>
      </c>
      <c r="L24" s="34">
        <f t="shared" si="18"/>
        <v>37.08920187793427</v>
      </c>
      <c r="M24" s="35"/>
      <c r="N24" s="32">
        <v>479</v>
      </c>
      <c r="O24" s="36">
        <f t="shared" si="19"/>
        <v>479</v>
      </c>
      <c r="P24" s="34"/>
      <c r="Q24" s="37"/>
      <c r="R24" s="49">
        <v>1</v>
      </c>
      <c r="S24" s="50">
        <v>1</v>
      </c>
      <c r="T24">
        <v>2391</v>
      </c>
      <c r="U24" s="36">
        <f t="shared" si="20"/>
        <v>2391</v>
      </c>
      <c r="V24" s="34">
        <f t="shared" si="21"/>
        <v>37.417840375586856</v>
      </c>
      <c r="W24" s="34"/>
      <c r="X24" s="39">
        <v>494</v>
      </c>
      <c r="Y24" s="36">
        <f t="shared" si="22"/>
        <v>494</v>
      </c>
      <c r="Z24" s="40">
        <f t="shared" si="23"/>
        <v>7.730829420970267</v>
      </c>
      <c r="AA24" s="34"/>
      <c r="AB24" s="34"/>
      <c r="AC24" s="34"/>
      <c r="AD24" s="49">
        <v>1</v>
      </c>
      <c r="AE24" s="50">
        <v>1</v>
      </c>
      <c r="AF24" s="32">
        <v>2498</v>
      </c>
      <c r="AG24" s="36">
        <f t="shared" si="24"/>
        <v>2498</v>
      </c>
      <c r="AH24" s="34">
        <f t="shared" si="25"/>
        <v>39.09233176838811</v>
      </c>
      <c r="AI24" s="35"/>
      <c r="AJ24" s="32">
        <v>503</v>
      </c>
      <c r="AK24" s="36">
        <f t="shared" si="26"/>
        <v>503</v>
      </c>
      <c r="AL24" s="34">
        <f t="shared" si="27"/>
        <v>7.871674491392802</v>
      </c>
      <c r="AM24" s="35"/>
      <c r="AN24" s="35">
        <f t="shared" si="28"/>
        <v>4.966202783300199</v>
      </c>
      <c r="AO24" s="41">
        <f t="shared" si="29"/>
        <v>0.0540084388185654</v>
      </c>
      <c r="AP24" s="113">
        <v>1</v>
      </c>
      <c r="AQ24" s="114">
        <v>1</v>
      </c>
      <c r="AR24" s="26">
        <v>2498</v>
      </c>
      <c r="AS24" s="42">
        <f t="shared" si="30"/>
        <v>2498</v>
      </c>
      <c r="AT24" s="43">
        <f t="shared" si="31"/>
        <v>39.09233176838811</v>
      </c>
      <c r="AU24" s="44"/>
      <c r="AV24" s="26">
        <v>503</v>
      </c>
      <c r="AW24" s="42">
        <f t="shared" si="32"/>
        <v>503</v>
      </c>
      <c r="AX24" s="43">
        <f t="shared" si="33"/>
        <v>7.871674491392802</v>
      </c>
      <c r="AY24" s="45"/>
      <c r="AZ24"/>
      <c r="BA24"/>
      <c r="BB24"/>
    </row>
    <row r="25" spans="1:54" s="26" customFormat="1" ht="15.75">
      <c r="A25" s="46"/>
      <c r="C25" s="26" t="s">
        <v>52</v>
      </c>
      <c r="D25" s="27">
        <v>1339</v>
      </c>
      <c r="E25" s="28">
        <v>4634657</v>
      </c>
      <c r="F25" s="29"/>
      <c r="G25" s="28">
        <v>106.4</v>
      </c>
      <c r="H25" s="47">
        <v>1</v>
      </c>
      <c r="I25" s="48">
        <v>1</v>
      </c>
      <c r="J25" s="32">
        <v>2695</v>
      </c>
      <c r="K25" s="33">
        <f t="shared" si="17"/>
        <v>2695</v>
      </c>
      <c r="L25" s="34">
        <f t="shared" si="18"/>
        <v>25.32894736842105</v>
      </c>
      <c r="M25" s="35"/>
      <c r="N25" s="32">
        <v>895</v>
      </c>
      <c r="O25" s="36">
        <f t="shared" si="19"/>
        <v>895</v>
      </c>
      <c r="P25" s="34"/>
      <c r="Q25" s="37"/>
      <c r="R25" s="49">
        <v>1</v>
      </c>
      <c r="S25" s="50">
        <v>1</v>
      </c>
      <c r="T25">
        <v>3135</v>
      </c>
      <c r="U25" s="36">
        <f t="shared" si="20"/>
        <v>3135</v>
      </c>
      <c r="V25" s="34">
        <f t="shared" si="21"/>
        <v>29.46428571428571</v>
      </c>
      <c r="W25" s="34"/>
      <c r="X25" s="39">
        <v>933</v>
      </c>
      <c r="Y25" s="36">
        <f t="shared" si="22"/>
        <v>933</v>
      </c>
      <c r="Z25" s="40">
        <f t="shared" si="23"/>
        <v>8.768796992481203</v>
      </c>
      <c r="AA25" s="34"/>
      <c r="AB25" s="34"/>
      <c r="AC25" s="34"/>
      <c r="AD25" s="49">
        <v>1</v>
      </c>
      <c r="AE25" s="50">
        <v>1</v>
      </c>
      <c r="AF25" s="32">
        <v>3207</v>
      </c>
      <c r="AG25" s="36">
        <f t="shared" si="24"/>
        <v>3207</v>
      </c>
      <c r="AH25" s="34">
        <f t="shared" si="25"/>
        <v>30.14097744360902</v>
      </c>
      <c r="AI25" s="35"/>
      <c r="AJ25" s="32">
        <v>1198</v>
      </c>
      <c r="AK25" s="36">
        <f t="shared" si="26"/>
        <v>1198</v>
      </c>
      <c r="AL25" s="34">
        <f t="shared" si="27"/>
        <v>11.259398496240602</v>
      </c>
      <c r="AM25" s="35"/>
      <c r="AN25" s="35">
        <f t="shared" si="28"/>
        <v>2.6769616026711187</v>
      </c>
      <c r="AO25" s="41">
        <f t="shared" si="29"/>
        <v>0.18998144712430426</v>
      </c>
      <c r="AP25" s="113">
        <v>1</v>
      </c>
      <c r="AQ25" s="114">
        <v>1</v>
      </c>
      <c r="AR25" s="26">
        <v>3207</v>
      </c>
      <c r="AS25" s="42">
        <f t="shared" si="30"/>
        <v>3207</v>
      </c>
      <c r="AT25" s="43">
        <f t="shared" si="31"/>
        <v>30.14097744360902</v>
      </c>
      <c r="AU25" s="44"/>
      <c r="AV25" s="26">
        <v>1119</v>
      </c>
      <c r="AW25" s="42">
        <f t="shared" si="32"/>
        <v>1119</v>
      </c>
      <c r="AX25" s="43">
        <f t="shared" si="33"/>
        <v>10.516917293233082</v>
      </c>
      <c r="AY25" s="45"/>
      <c r="AZ25"/>
      <c r="BA25"/>
      <c r="BB25"/>
    </row>
    <row r="26" spans="1:54" s="26" customFormat="1" ht="15.75">
      <c r="A26" s="46"/>
      <c r="C26" s="26" t="s">
        <v>52</v>
      </c>
      <c r="D26" s="27">
        <v>1340</v>
      </c>
      <c r="E26" s="28">
        <v>2641903</v>
      </c>
      <c r="F26" s="29"/>
      <c r="G26" s="28">
        <v>60.6</v>
      </c>
      <c r="H26" s="30">
        <v>0</v>
      </c>
      <c r="I26" s="31">
        <v>0</v>
      </c>
      <c r="J26" s="32">
        <v>4345</v>
      </c>
      <c r="K26" s="33">
        <f t="shared" si="17"/>
        <v>0</v>
      </c>
      <c r="L26" s="34">
        <f t="shared" si="18"/>
        <v>71.6996699669967</v>
      </c>
      <c r="M26" s="35"/>
      <c r="N26" s="32">
        <v>301</v>
      </c>
      <c r="O26" s="36">
        <f t="shared" si="19"/>
        <v>0</v>
      </c>
      <c r="P26" s="34"/>
      <c r="Q26" s="37"/>
      <c r="R26" s="38">
        <v>0</v>
      </c>
      <c r="S26" s="31">
        <v>0</v>
      </c>
      <c r="T26">
        <v>4345</v>
      </c>
      <c r="U26" s="36">
        <f t="shared" si="20"/>
        <v>0</v>
      </c>
      <c r="V26" s="34">
        <f t="shared" si="21"/>
        <v>71.6996699669967</v>
      </c>
      <c r="W26" s="34"/>
      <c r="X26" s="39">
        <v>301</v>
      </c>
      <c r="Y26" s="36">
        <f t="shared" si="22"/>
        <v>0</v>
      </c>
      <c r="Z26" s="40">
        <f t="shared" si="23"/>
        <v>4.966996699669967</v>
      </c>
      <c r="AA26" s="34"/>
      <c r="AB26" s="34"/>
      <c r="AC26" s="34"/>
      <c r="AD26" s="38">
        <v>0</v>
      </c>
      <c r="AE26" s="31">
        <v>0</v>
      </c>
      <c r="AF26" s="32">
        <v>4996</v>
      </c>
      <c r="AG26" s="36">
        <f t="shared" si="24"/>
        <v>0</v>
      </c>
      <c r="AH26" s="34">
        <f t="shared" si="25"/>
        <v>82.44224422442244</v>
      </c>
      <c r="AI26" s="35"/>
      <c r="AJ26" s="32">
        <v>455</v>
      </c>
      <c r="AK26" s="36">
        <f t="shared" si="26"/>
        <v>0</v>
      </c>
      <c r="AL26" s="34">
        <f t="shared" si="27"/>
        <v>7.508250825082508</v>
      </c>
      <c r="AM26" s="35"/>
      <c r="AN26" s="35" t="e">
        <f t="shared" si="28"/>
        <v>#DIV/0!</v>
      </c>
      <c r="AO26" s="41" t="e">
        <f t="shared" si="29"/>
        <v>#DIV/0!</v>
      </c>
      <c r="AP26" s="38">
        <v>0</v>
      </c>
      <c r="AQ26" s="31">
        <v>0</v>
      </c>
      <c r="AR26" s="26">
        <v>4996</v>
      </c>
      <c r="AS26" s="42">
        <f t="shared" si="30"/>
        <v>0</v>
      </c>
      <c r="AT26" s="43">
        <f t="shared" si="31"/>
        <v>82.44224422442244</v>
      </c>
      <c r="AU26" s="44"/>
      <c r="AV26" s="26">
        <v>455</v>
      </c>
      <c r="AW26" s="42">
        <f t="shared" si="32"/>
        <v>0</v>
      </c>
      <c r="AX26" s="43">
        <f t="shared" si="33"/>
        <v>7.508250825082508</v>
      </c>
      <c r="AY26" s="45"/>
      <c r="AZ26"/>
      <c r="BA26"/>
      <c r="BB26"/>
    </row>
    <row r="27" spans="1:54" s="26" customFormat="1" ht="15.75">
      <c r="A27" s="46"/>
      <c r="C27" s="26" t="s">
        <v>52</v>
      </c>
      <c r="D27" s="27">
        <v>1341</v>
      </c>
      <c r="E27" s="28">
        <v>1985216</v>
      </c>
      <c r="F27" s="29"/>
      <c r="G27" s="28">
        <v>45.6</v>
      </c>
      <c r="H27" s="30">
        <v>0</v>
      </c>
      <c r="I27" s="31">
        <v>0</v>
      </c>
      <c r="J27" s="32">
        <v>2928</v>
      </c>
      <c r="K27" s="33">
        <f t="shared" si="17"/>
        <v>0</v>
      </c>
      <c r="L27" s="34">
        <f t="shared" si="18"/>
        <v>64.21052631578947</v>
      </c>
      <c r="M27" s="35"/>
      <c r="N27" s="32">
        <v>153</v>
      </c>
      <c r="O27" s="36">
        <f t="shared" si="19"/>
        <v>0</v>
      </c>
      <c r="P27" s="34"/>
      <c r="Q27" s="37"/>
      <c r="R27" s="38">
        <v>0</v>
      </c>
      <c r="S27" s="31">
        <v>0</v>
      </c>
      <c r="T27">
        <v>5059</v>
      </c>
      <c r="U27" s="36">
        <f t="shared" si="20"/>
        <v>0</v>
      </c>
      <c r="V27" s="34">
        <f t="shared" si="21"/>
        <v>110.94298245614034</v>
      </c>
      <c r="W27" s="34"/>
      <c r="X27" s="39">
        <v>153</v>
      </c>
      <c r="Y27" s="36">
        <f t="shared" si="22"/>
        <v>0</v>
      </c>
      <c r="Z27" s="40">
        <f t="shared" si="23"/>
        <v>3.3552631578947367</v>
      </c>
      <c r="AA27" s="34"/>
      <c r="AB27" s="34"/>
      <c r="AC27" s="34"/>
      <c r="AD27" s="38">
        <v>0</v>
      </c>
      <c r="AE27" s="31">
        <v>0</v>
      </c>
      <c r="AF27" s="32">
        <v>5374</v>
      </c>
      <c r="AG27" s="36">
        <f t="shared" si="24"/>
        <v>0</v>
      </c>
      <c r="AH27" s="34">
        <f t="shared" si="25"/>
        <v>117.85087719298245</v>
      </c>
      <c r="AI27" s="35"/>
      <c r="AJ27" s="32">
        <v>318</v>
      </c>
      <c r="AK27" s="36">
        <f t="shared" si="26"/>
        <v>0</v>
      </c>
      <c r="AL27" s="34">
        <f t="shared" si="27"/>
        <v>6.973684210526316</v>
      </c>
      <c r="AM27" s="35"/>
      <c r="AN27" s="35" t="e">
        <f t="shared" si="28"/>
        <v>#DIV/0!</v>
      </c>
      <c r="AO27" s="41" t="e">
        <f t="shared" si="29"/>
        <v>#DIV/0!</v>
      </c>
      <c r="AP27" s="38">
        <v>0</v>
      </c>
      <c r="AQ27" s="31">
        <v>0</v>
      </c>
      <c r="AR27" s="26">
        <v>5374</v>
      </c>
      <c r="AS27" s="42">
        <f t="shared" si="30"/>
        <v>0</v>
      </c>
      <c r="AT27" s="43">
        <f t="shared" si="31"/>
        <v>117.85087719298245</v>
      </c>
      <c r="AU27" s="44"/>
      <c r="AV27" s="26">
        <v>318</v>
      </c>
      <c r="AW27" s="42">
        <f t="shared" si="32"/>
        <v>0</v>
      </c>
      <c r="AX27" s="43">
        <f t="shared" si="33"/>
        <v>6.973684210526316</v>
      </c>
      <c r="AY27" s="45"/>
      <c r="AZ27"/>
      <c r="BA27"/>
      <c r="BB27"/>
    </row>
    <row r="28" spans="1:54" s="26" customFormat="1" ht="15.75">
      <c r="A28" s="46"/>
      <c r="C28" s="26" t="s">
        <v>52</v>
      </c>
      <c r="D28" s="27">
        <v>1342</v>
      </c>
      <c r="E28" s="28">
        <v>2388719</v>
      </c>
      <c r="F28" s="29"/>
      <c r="G28" s="28">
        <v>54.8</v>
      </c>
      <c r="H28" s="47">
        <v>1</v>
      </c>
      <c r="I28" s="48">
        <v>1</v>
      </c>
      <c r="J28" s="32">
        <v>1798</v>
      </c>
      <c r="K28" s="33">
        <f t="shared" si="17"/>
        <v>1798</v>
      </c>
      <c r="L28" s="34">
        <f t="shared" si="18"/>
        <v>32.81021897810219</v>
      </c>
      <c r="M28" s="35"/>
      <c r="N28" s="32">
        <v>648</v>
      </c>
      <c r="O28" s="36">
        <f t="shared" si="19"/>
        <v>648</v>
      </c>
      <c r="P28" s="34"/>
      <c r="Q28" s="37"/>
      <c r="R28" s="49">
        <v>1</v>
      </c>
      <c r="S28" s="50">
        <v>1</v>
      </c>
      <c r="T28">
        <v>1798</v>
      </c>
      <c r="U28" s="36">
        <f t="shared" si="20"/>
        <v>1798</v>
      </c>
      <c r="V28" s="34">
        <f t="shared" si="21"/>
        <v>32.81021897810219</v>
      </c>
      <c r="W28" s="34"/>
      <c r="X28" s="39">
        <v>648</v>
      </c>
      <c r="Y28" s="36">
        <f t="shared" si="22"/>
        <v>648</v>
      </c>
      <c r="Z28" s="40">
        <f t="shared" si="23"/>
        <v>11.824817518248176</v>
      </c>
      <c r="AA28" s="34"/>
      <c r="AB28" s="34"/>
      <c r="AC28" s="34"/>
      <c r="AD28" s="49">
        <v>1</v>
      </c>
      <c r="AE28" s="50">
        <v>1</v>
      </c>
      <c r="AF28" s="32">
        <v>1798</v>
      </c>
      <c r="AG28" s="36">
        <f t="shared" si="24"/>
        <v>1798</v>
      </c>
      <c r="AH28" s="34">
        <f t="shared" si="25"/>
        <v>32.81021897810219</v>
      </c>
      <c r="AI28" s="35"/>
      <c r="AJ28" s="32">
        <v>648</v>
      </c>
      <c r="AK28" s="36">
        <f t="shared" si="26"/>
        <v>648</v>
      </c>
      <c r="AL28" s="34">
        <f t="shared" si="27"/>
        <v>11.824817518248176</v>
      </c>
      <c r="AM28" s="35"/>
      <c r="AN28" s="35">
        <f t="shared" si="28"/>
        <v>2.7746913580246915</v>
      </c>
      <c r="AO28" s="41">
        <f t="shared" si="29"/>
        <v>0</v>
      </c>
      <c r="AP28" s="113">
        <v>1</v>
      </c>
      <c r="AQ28" s="114">
        <v>1</v>
      </c>
      <c r="AR28" s="26">
        <v>1798</v>
      </c>
      <c r="AS28" s="42">
        <f t="shared" si="30"/>
        <v>1798</v>
      </c>
      <c r="AT28" s="43">
        <f t="shared" si="31"/>
        <v>32.81021897810219</v>
      </c>
      <c r="AU28" s="44"/>
      <c r="AV28" s="26">
        <v>648</v>
      </c>
      <c r="AW28" s="42">
        <f t="shared" si="32"/>
        <v>648</v>
      </c>
      <c r="AX28" s="43">
        <f t="shared" si="33"/>
        <v>11.824817518248176</v>
      </c>
      <c r="AY28" s="45"/>
      <c r="AZ28"/>
      <c r="BA28"/>
      <c r="BB28"/>
    </row>
    <row r="29" spans="1:54" s="26" customFormat="1" ht="15.75">
      <c r="A29" s="46"/>
      <c r="C29" s="26" t="s">
        <v>52</v>
      </c>
      <c r="D29" s="27">
        <v>1343</v>
      </c>
      <c r="E29" s="28">
        <v>2559766</v>
      </c>
      <c r="F29" s="29"/>
      <c r="G29" s="28">
        <v>58.8</v>
      </c>
      <c r="H29" s="47">
        <v>1</v>
      </c>
      <c r="I29" s="48">
        <v>1</v>
      </c>
      <c r="J29" s="32">
        <v>148</v>
      </c>
      <c r="K29" s="33">
        <f t="shared" si="17"/>
        <v>148</v>
      </c>
      <c r="L29" s="34">
        <f t="shared" si="18"/>
        <v>2.5170068027210886</v>
      </c>
      <c r="M29" s="35"/>
      <c r="N29" s="32">
        <v>385</v>
      </c>
      <c r="O29" s="36">
        <f t="shared" si="19"/>
        <v>385</v>
      </c>
      <c r="P29" s="34"/>
      <c r="Q29" s="37"/>
      <c r="R29" s="49">
        <v>1</v>
      </c>
      <c r="S29" s="50">
        <v>1</v>
      </c>
      <c r="T29">
        <v>148</v>
      </c>
      <c r="U29" s="36">
        <f t="shared" si="20"/>
        <v>148</v>
      </c>
      <c r="V29" s="34">
        <f t="shared" si="21"/>
        <v>2.5170068027210886</v>
      </c>
      <c r="W29" s="34"/>
      <c r="X29" s="39">
        <v>391</v>
      </c>
      <c r="Y29" s="36">
        <f t="shared" si="22"/>
        <v>391</v>
      </c>
      <c r="Z29" s="40">
        <f t="shared" si="23"/>
        <v>6.649659863945579</v>
      </c>
      <c r="AA29" s="34"/>
      <c r="AB29" s="34"/>
      <c r="AC29" s="34"/>
      <c r="AD29" s="49">
        <v>1</v>
      </c>
      <c r="AE29" s="50">
        <v>1</v>
      </c>
      <c r="AF29" s="32">
        <v>148</v>
      </c>
      <c r="AG29" s="36">
        <f t="shared" si="24"/>
        <v>148</v>
      </c>
      <c r="AH29" s="34">
        <f t="shared" si="25"/>
        <v>2.5170068027210886</v>
      </c>
      <c r="AI29" s="35"/>
      <c r="AJ29" s="32">
        <v>393</v>
      </c>
      <c r="AK29" s="36">
        <f t="shared" si="26"/>
        <v>393</v>
      </c>
      <c r="AL29" s="34">
        <f t="shared" si="27"/>
        <v>6.683673469387755</v>
      </c>
      <c r="AM29" s="35"/>
      <c r="AN29" s="35">
        <f t="shared" si="28"/>
        <v>0.37659033078880405</v>
      </c>
      <c r="AO29" s="41">
        <f t="shared" si="29"/>
        <v>0</v>
      </c>
      <c r="AP29" s="113">
        <v>1</v>
      </c>
      <c r="AQ29" s="114">
        <v>1</v>
      </c>
      <c r="AR29" s="26">
        <v>148</v>
      </c>
      <c r="AS29" s="42">
        <f t="shared" si="30"/>
        <v>148</v>
      </c>
      <c r="AT29" s="43">
        <f t="shared" si="31"/>
        <v>2.5170068027210886</v>
      </c>
      <c r="AU29" s="44"/>
      <c r="AV29" s="26">
        <v>473</v>
      </c>
      <c r="AW29" s="42">
        <f t="shared" si="32"/>
        <v>473</v>
      </c>
      <c r="AX29" s="43">
        <f t="shared" si="33"/>
        <v>8.04421768707483</v>
      </c>
      <c r="AY29" s="45"/>
      <c r="AZ29"/>
      <c r="BA29"/>
      <c r="BB29"/>
    </row>
    <row r="30" spans="1:54" s="26" customFormat="1" ht="15.75">
      <c r="A30" s="46"/>
      <c r="C30" s="26" t="s">
        <v>52</v>
      </c>
      <c r="D30" s="27">
        <v>1344</v>
      </c>
      <c r="E30" s="28">
        <v>2164149</v>
      </c>
      <c r="F30" s="29"/>
      <c r="G30" s="28">
        <v>49.7</v>
      </c>
      <c r="H30" s="47">
        <v>1</v>
      </c>
      <c r="I30" s="48">
        <v>1</v>
      </c>
      <c r="J30" s="32">
        <v>820</v>
      </c>
      <c r="K30" s="33">
        <f t="shared" si="17"/>
        <v>820</v>
      </c>
      <c r="L30" s="34">
        <f t="shared" si="18"/>
        <v>16.498993963782695</v>
      </c>
      <c r="M30" s="35"/>
      <c r="N30" s="32">
        <v>517</v>
      </c>
      <c r="O30" s="36">
        <f t="shared" si="19"/>
        <v>517</v>
      </c>
      <c r="P30" s="34"/>
      <c r="Q30" s="37"/>
      <c r="R30" s="49">
        <v>1</v>
      </c>
      <c r="S30" s="50">
        <v>1</v>
      </c>
      <c r="T30">
        <v>820</v>
      </c>
      <c r="U30" s="36">
        <f t="shared" si="20"/>
        <v>820</v>
      </c>
      <c r="V30" s="34">
        <f t="shared" si="21"/>
        <v>16.498993963782695</v>
      </c>
      <c r="W30" s="34"/>
      <c r="X30" s="39">
        <v>521</v>
      </c>
      <c r="Y30" s="36">
        <f t="shared" si="22"/>
        <v>521</v>
      </c>
      <c r="Z30" s="40">
        <f t="shared" si="23"/>
        <v>10.482897384305835</v>
      </c>
      <c r="AA30" s="34"/>
      <c r="AB30" s="34"/>
      <c r="AC30" s="34"/>
      <c r="AD30" s="49">
        <v>1</v>
      </c>
      <c r="AE30" s="50">
        <v>1</v>
      </c>
      <c r="AF30" s="32">
        <v>820</v>
      </c>
      <c r="AG30" s="36">
        <f t="shared" si="24"/>
        <v>820</v>
      </c>
      <c r="AH30" s="34">
        <f t="shared" si="25"/>
        <v>16.498993963782695</v>
      </c>
      <c r="AI30" s="35"/>
      <c r="AJ30" s="32">
        <v>661</v>
      </c>
      <c r="AK30" s="36">
        <f t="shared" si="26"/>
        <v>661</v>
      </c>
      <c r="AL30" s="34">
        <f t="shared" si="27"/>
        <v>13.299798792756539</v>
      </c>
      <c r="AM30" s="35"/>
      <c r="AN30" s="35">
        <f t="shared" si="28"/>
        <v>1.2405446293494704</v>
      </c>
      <c r="AO30" s="41">
        <f t="shared" si="29"/>
        <v>0</v>
      </c>
      <c r="AP30" s="113">
        <v>1</v>
      </c>
      <c r="AQ30" s="114">
        <v>1</v>
      </c>
      <c r="AR30" s="26">
        <v>820</v>
      </c>
      <c r="AS30" s="42">
        <f t="shared" si="30"/>
        <v>820</v>
      </c>
      <c r="AT30" s="43">
        <f t="shared" si="31"/>
        <v>16.498993963782695</v>
      </c>
      <c r="AU30" s="44"/>
      <c r="AV30" s="26">
        <v>662</v>
      </c>
      <c r="AW30" s="42">
        <f t="shared" si="32"/>
        <v>662</v>
      </c>
      <c r="AX30" s="43">
        <f t="shared" si="33"/>
        <v>13.319919517102615</v>
      </c>
      <c r="AY30" s="45"/>
      <c r="AZ30"/>
      <c r="BA30"/>
      <c r="BB30"/>
    </row>
    <row r="31" spans="1:61" s="26" customFormat="1" ht="15.75">
      <c r="A31" s="46"/>
      <c r="C31" s="26" t="s">
        <v>52</v>
      </c>
      <c r="D31" s="27">
        <v>1359</v>
      </c>
      <c r="E31" s="28">
        <v>19599420</v>
      </c>
      <c r="F31" s="29"/>
      <c r="G31" s="28">
        <v>449.9</v>
      </c>
      <c r="H31" s="30">
        <v>0</v>
      </c>
      <c r="I31" s="31">
        <v>0</v>
      </c>
      <c r="J31" s="32">
        <v>1593</v>
      </c>
      <c r="K31" s="33">
        <f t="shared" si="17"/>
        <v>0</v>
      </c>
      <c r="L31" s="34">
        <f t="shared" si="18"/>
        <v>3.540786841520338</v>
      </c>
      <c r="M31" s="35"/>
      <c r="N31" s="32">
        <v>761</v>
      </c>
      <c r="O31" s="36">
        <f t="shared" si="19"/>
        <v>0</v>
      </c>
      <c r="P31" s="34"/>
      <c r="Q31" s="37"/>
      <c r="R31" s="38">
        <v>0</v>
      </c>
      <c r="S31" s="31">
        <v>0</v>
      </c>
      <c r="T31">
        <v>1639</v>
      </c>
      <c r="U31" s="36">
        <f t="shared" si="20"/>
        <v>0</v>
      </c>
      <c r="V31" s="34">
        <f t="shared" si="21"/>
        <v>3.643031784841076</v>
      </c>
      <c r="W31" s="34"/>
      <c r="X31" s="39">
        <v>826</v>
      </c>
      <c r="Y31" s="36">
        <f t="shared" si="22"/>
        <v>0</v>
      </c>
      <c r="Z31" s="40">
        <f t="shared" si="23"/>
        <v>1.83596354745499</v>
      </c>
      <c r="AA31" s="34"/>
      <c r="AB31" s="34"/>
      <c r="AC31" s="34"/>
      <c r="AD31" s="38">
        <v>0</v>
      </c>
      <c r="AE31" s="31">
        <v>0</v>
      </c>
      <c r="AF31" s="32">
        <v>8833</v>
      </c>
      <c r="AG31" s="36">
        <f t="shared" si="24"/>
        <v>0</v>
      </c>
      <c r="AH31" s="34">
        <f t="shared" si="25"/>
        <v>19.633251833740832</v>
      </c>
      <c r="AI31" s="35"/>
      <c r="AJ31" s="32">
        <v>2634</v>
      </c>
      <c r="AK31" s="36">
        <f t="shared" si="26"/>
        <v>0</v>
      </c>
      <c r="AL31" s="34">
        <f t="shared" si="27"/>
        <v>5.8546343631918205</v>
      </c>
      <c r="AM31" s="35"/>
      <c r="AN31" s="35" t="e">
        <f t="shared" si="28"/>
        <v>#DIV/0!</v>
      </c>
      <c r="AO31" s="41" t="e">
        <f t="shared" si="29"/>
        <v>#DIV/0!</v>
      </c>
      <c r="AP31" s="38">
        <v>0</v>
      </c>
      <c r="AQ31" s="31">
        <v>0</v>
      </c>
      <c r="AR31" s="26">
        <v>9883</v>
      </c>
      <c r="AS31" s="42">
        <f t="shared" si="30"/>
        <v>0</v>
      </c>
      <c r="AT31" s="43">
        <f t="shared" si="31"/>
        <v>21.967103800844633</v>
      </c>
      <c r="AU31" s="44"/>
      <c r="AV31" s="26">
        <v>4046</v>
      </c>
      <c r="AW31" s="42">
        <f t="shared" si="32"/>
        <v>0</v>
      </c>
      <c r="AX31" s="43">
        <f t="shared" si="33"/>
        <v>8.993109579906646</v>
      </c>
      <c r="AY31" s="45"/>
      <c r="AZ31"/>
      <c r="BA31"/>
      <c r="BB31"/>
      <c r="BI31" s="26" t="s">
        <v>56</v>
      </c>
    </row>
    <row r="32" spans="1:54" s="26" customFormat="1" ht="15.75">
      <c r="A32" s="46"/>
      <c r="B32" s="25"/>
      <c r="C32" s="26" t="s">
        <v>52</v>
      </c>
      <c r="D32" s="27">
        <v>1365</v>
      </c>
      <c r="E32" s="28">
        <v>9936077</v>
      </c>
      <c r="F32" s="29"/>
      <c r="G32" s="28">
        <v>228.1</v>
      </c>
      <c r="H32" s="30">
        <v>0</v>
      </c>
      <c r="I32" s="31">
        <v>0</v>
      </c>
      <c r="J32" s="32">
        <v>572</v>
      </c>
      <c r="K32" s="33">
        <f t="shared" si="17"/>
        <v>0</v>
      </c>
      <c r="L32" s="34">
        <f t="shared" si="18"/>
        <v>2.507672073651907</v>
      </c>
      <c r="M32" s="35"/>
      <c r="N32" s="32">
        <v>358</v>
      </c>
      <c r="O32" s="36">
        <f t="shared" si="19"/>
        <v>0</v>
      </c>
      <c r="P32" s="34"/>
      <c r="Q32" s="37"/>
      <c r="R32" s="38">
        <v>0</v>
      </c>
      <c r="S32" s="31">
        <v>0</v>
      </c>
      <c r="T32">
        <v>10805</v>
      </c>
      <c r="U32" s="36">
        <f t="shared" si="20"/>
        <v>0</v>
      </c>
      <c r="V32" s="34">
        <f t="shared" si="21"/>
        <v>47.36957474791758</v>
      </c>
      <c r="W32" s="34"/>
      <c r="X32" s="39">
        <v>938</v>
      </c>
      <c r="Y32" s="36">
        <f t="shared" si="22"/>
        <v>0</v>
      </c>
      <c r="Z32" s="40">
        <f t="shared" si="23"/>
        <v>4.112231477422183</v>
      </c>
      <c r="AA32" s="34"/>
      <c r="AB32" s="34"/>
      <c r="AC32" s="34"/>
      <c r="AD32" s="38">
        <v>0</v>
      </c>
      <c r="AE32" s="31">
        <v>0</v>
      </c>
      <c r="AF32" s="32">
        <v>16972</v>
      </c>
      <c r="AG32" s="36">
        <f t="shared" si="24"/>
        <v>0</v>
      </c>
      <c r="AH32" s="34">
        <f t="shared" si="25"/>
        <v>74.40596229723806</v>
      </c>
      <c r="AI32" s="35"/>
      <c r="AJ32" s="32">
        <v>2857</v>
      </c>
      <c r="AK32" s="36">
        <f t="shared" si="26"/>
        <v>0</v>
      </c>
      <c r="AL32" s="34">
        <f t="shared" si="27"/>
        <v>12.525208241999124</v>
      </c>
      <c r="AM32" s="35"/>
      <c r="AN32" s="35" t="e">
        <f t="shared" si="28"/>
        <v>#DIV/0!</v>
      </c>
      <c r="AO32" s="41" t="e">
        <f t="shared" si="29"/>
        <v>#DIV/0!</v>
      </c>
      <c r="AP32" s="38">
        <v>0</v>
      </c>
      <c r="AQ32" s="31">
        <v>0</v>
      </c>
      <c r="AR32" s="26">
        <v>17354</v>
      </c>
      <c r="AS32" s="42">
        <f t="shared" si="30"/>
        <v>0</v>
      </c>
      <c r="AT32" s="43">
        <f t="shared" si="31"/>
        <v>76.0806663743972</v>
      </c>
      <c r="AU32" s="44"/>
      <c r="AV32" s="26">
        <v>3049</v>
      </c>
      <c r="AW32" s="42">
        <f t="shared" si="32"/>
        <v>0</v>
      </c>
      <c r="AX32" s="43">
        <f t="shared" si="33"/>
        <v>13.366944322665498</v>
      </c>
      <c r="AY32" s="45"/>
      <c r="AZ32"/>
      <c r="BA32"/>
      <c r="BB32"/>
    </row>
    <row r="33" spans="1:54" s="26" customFormat="1" ht="15" customHeight="1">
      <c r="A33" s="46"/>
      <c r="D33" s="27"/>
      <c r="E33" s="28"/>
      <c r="F33" s="29"/>
      <c r="G33" s="28"/>
      <c r="H33" s="51"/>
      <c r="I33" s="52"/>
      <c r="J33" s="32"/>
      <c r="K33" s="33"/>
      <c r="L33" s="34"/>
      <c r="M33" s="35"/>
      <c r="N33" s="32"/>
      <c r="O33" s="36"/>
      <c r="P33" s="34"/>
      <c r="Q33" s="37"/>
      <c r="R33" s="53"/>
      <c r="S33" s="54"/>
      <c r="T33" s="32"/>
      <c r="U33" s="34"/>
      <c r="V33" s="34"/>
      <c r="W33" s="34"/>
      <c r="X33" s="55"/>
      <c r="Y33" s="34"/>
      <c r="Z33" s="34"/>
      <c r="AA33" s="34"/>
      <c r="AB33" s="34"/>
      <c r="AC33" s="34"/>
      <c r="AD33" s="53"/>
      <c r="AE33" s="54"/>
      <c r="AF33" s="32"/>
      <c r="AG33" s="36"/>
      <c r="AH33" s="34"/>
      <c r="AI33" s="35"/>
      <c r="AJ33" s="32"/>
      <c r="AK33" s="36"/>
      <c r="AL33" s="34"/>
      <c r="AM33" s="35"/>
      <c r="AN33" s="35"/>
      <c r="AO33" s="41"/>
      <c r="AP33" s="56"/>
      <c r="AQ33" s="57"/>
      <c r="AS33" s="42"/>
      <c r="AT33" s="43"/>
      <c r="AU33" s="44"/>
      <c r="AW33" s="42"/>
      <c r="AX33" s="43"/>
      <c r="AY33" s="45"/>
      <c r="AZ33"/>
      <c r="BA33"/>
      <c r="BB33"/>
    </row>
    <row r="34" spans="1:51" s="59" customFormat="1" ht="15" customHeight="1">
      <c r="A34" s="58"/>
      <c r="B34" s="59" t="s">
        <v>57</v>
      </c>
      <c r="D34" s="60"/>
      <c r="F34" s="61">
        <f>G34/640</f>
        <v>3.1929687499999995</v>
      </c>
      <c r="G34" s="59">
        <f>SUM(G16:G33)</f>
        <v>2043.4999999999995</v>
      </c>
      <c r="H34" s="62"/>
      <c r="I34" s="63"/>
      <c r="J34" s="64">
        <f>SUM(J16:J33)</f>
        <v>37591</v>
      </c>
      <c r="K34" s="115">
        <f>SUM(K16:K32)</f>
        <v>25749</v>
      </c>
      <c r="L34" s="66">
        <f>J34/$G34</f>
        <v>18.395400048935652</v>
      </c>
      <c r="M34" s="67">
        <f>K34/$G36</f>
        <v>20.883211678832115</v>
      </c>
      <c r="N34" s="64">
        <f>SUM(N16:N33)</f>
        <v>11538</v>
      </c>
      <c r="O34" s="115">
        <f>SUM(O16:O32)</f>
        <v>9506</v>
      </c>
      <c r="P34" s="66">
        <f>N34/$G34</f>
        <v>5.646195253241988</v>
      </c>
      <c r="Q34" s="68">
        <f>O34/G36</f>
        <v>7.709651257096513</v>
      </c>
      <c r="R34" s="69"/>
      <c r="S34" s="70"/>
      <c r="T34" s="71">
        <f>SUM(T16:T33)</f>
        <v>51170</v>
      </c>
      <c r="U34" s="72">
        <f>SUM(U16:U33)</f>
        <v>26918</v>
      </c>
      <c r="V34" s="66">
        <f>T34/G34</f>
        <v>25.04037191093712</v>
      </c>
      <c r="W34" s="67">
        <f>U34/$G36</f>
        <v>21.831305758313057</v>
      </c>
      <c r="X34" s="71">
        <f>SUM(X16:X33)</f>
        <v>12315</v>
      </c>
      <c r="Y34" s="71">
        <f>SUM(Y16:Y33)</f>
        <v>9359</v>
      </c>
      <c r="Z34" s="66">
        <f>X34/G34</f>
        <v>6.026425250795206</v>
      </c>
      <c r="AA34" s="67">
        <f>Y34/G36</f>
        <v>7.590429845904298</v>
      </c>
      <c r="AB34" s="66"/>
      <c r="AC34" s="66"/>
      <c r="AD34" s="69"/>
      <c r="AE34" s="70"/>
      <c r="AF34" s="64">
        <f>SUM(AF16:AF33)</f>
        <v>66702</v>
      </c>
      <c r="AG34" s="115">
        <f>SUM(AG16:AG32)</f>
        <v>27777</v>
      </c>
      <c r="AH34" s="66">
        <f>AF34/$G34</f>
        <v>32.641057010031815</v>
      </c>
      <c r="AI34" s="67">
        <f>AG34/$G36</f>
        <v>22.527980535279806</v>
      </c>
      <c r="AJ34" s="64">
        <f>SUM(AJ16:AJ33)</f>
        <v>18868</v>
      </c>
      <c r="AK34" s="115">
        <f>SUM(AK16:AK32)</f>
        <v>10555</v>
      </c>
      <c r="AL34" s="66">
        <f>AJ34/$G34</f>
        <v>9.23317837044287</v>
      </c>
      <c r="AM34" s="67">
        <f>AK34/$G36</f>
        <v>8.560421735604217</v>
      </c>
      <c r="AN34" s="67">
        <f>AG34/AK34</f>
        <v>2.631643770724775</v>
      </c>
      <c r="AO34" s="73">
        <f>(AG34-K34)/K34</f>
        <v>0.07876034020738669</v>
      </c>
      <c r="AP34" s="74"/>
      <c r="AQ34" s="75"/>
      <c r="AR34" s="59">
        <f>SUM(AR16:AR33)</f>
        <v>68619</v>
      </c>
      <c r="AS34" s="115">
        <f>SUM(AS16:AS32)</f>
        <v>28262</v>
      </c>
      <c r="AT34" s="66">
        <f>AR34/$G34</f>
        <v>33.579153413261565</v>
      </c>
      <c r="AU34" s="76">
        <f>AS34/$G36</f>
        <v>22.9213300892133</v>
      </c>
      <c r="AV34" s="59">
        <f>SUM(AV16:AV33)</f>
        <v>20813</v>
      </c>
      <c r="AW34" s="115">
        <f>SUM(AW16:AW32)</f>
        <v>10683</v>
      </c>
      <c r="AX34" s="66">
        <f>AV34/$G34</f>
        <v>10.184976755566433</v>
      </c>
      <c r="AY34" s="77">
        <f>AW34/$G36</f>
        <v>8.664233576642335</v>
      </c>
    </row>
    <row r="35" spans="1:54" s="26" customFormat="1" ht="15.75">
      <c r="A35" s="46"/>
      <c r="D35" s="27"/>
      <c r="E35" s="28"/>
      <c r="F35" s="29"/>
      <c r="G35" s="28"/>
      <c r="H35" s="51"/>
      <c r="I35" s="52"/>
      <c r="J35" s="32"/>
      <c r="K35" s="33"/>
      <c r="L35" s="34"/>
      <c r="M35" s="35"/>
      <c r="N35" s="32"/>
      <c r="O35" s="36"/>
      <c r="P35" s="34"/>
      <c r="Q35" s="37"/>
      <c r="R35" s="53"/>
      <c r="S35" s="54"/>
      <c r="T35" s="32"/>
      <c r="U35" s="34"/>
      <c r="V35" s="34"/>
      <c r="W35" s="34"/>
      <c r="X35" s="55"/>
      <c r="Y35" s="34"/>
      <c r="Z35" s="34"/>
      <c r="AA35" s="34"/>
      <c r="AB35" s="34"/>
      <c r="AC35" s="34"/>
      <c r="AD35" s="53"/>
      <c r="AE35" s="54"/>
      <c r="AF35" s="32"/>
      <c r="AG35" s="36"/>
      <c r="AH35" s="34"/>
      <c r="AI35" s="35"/>
      <c r="AJ35" s="32"/>
      <c r="AK35" s="36"/>
      <c r="AL35" s="34"/>
      <c r="AM35" s="35"/>
      <c r="AN35" s="35"/>
      <c r="AO35" s="41"/>
      <c r="AP35" s="56"/>
      <c r="AQ35" s="57"/>
      <c r="AS35" s="42"/>
      <c r="AT35" s="43"/>
      <c r="AU35" s="35"/>
      <c r="AW35" s="42"/>
      <c r="AX35" s="43"/>
      <c r="AY35" s="45"/>
      <c r="AZ35"/>
      <c r="BA35"/>
      <c r="BB35"/>
    </row>
    <row r="36" spans="1:51" s="25" customFormat="1" ht="15" customHeight="1">
      <c r="A36" s="46"/>
      <c r="B36" s="25" t="s">
        <v>58</v>
      </c>
      <c r="D36" s="78"/>
      <c r="E36" s="79"/>
      <c r="F36" s="80">
        <v>1.9</v>
      </c>
      <c r="G36" s="79">
        <v>1233</v>
      </c>
      <c r="H36" s="81"/>
      <c r="I36" s="82"/>
      <c r="J36" s="83"/>
      <c r="K36" s="83">
        <v>36090</v>
      </c>
      <c r="M36" s="84">
        <v>29.3</v>
      </c>
      <c r="O36" s="83">
        <v>11052</v>
      </c>
      <c r="P36" s="85"/>
      <c r="Q36" s="86">
        <v>9</v>
      </c>
      <c r="R36" s="87"/>
      <c r="S36" s="88"/>
      <c r="T36" s="83"/>
      <c r="U36" s="84"/>
      <c r="V36" s="84"/>
      <c r="W36" s="84"/>
      <c r="X36" s="89"/>
      <c r="Y36" s="84"/>
      <c r="Z36" s="84"/>
      <c r="AA36" s="84"/>
      <c r="AB36" s="84"/>
      <c r="AC36" s="84"/>
      <c r="AD36" s="87"/>
      <c r="AE36" s="88"/>
      <c r="AF36" s="83"/>
      <c r="AG36" s="83">
        <v>38067</v>
      </c>
      <c r="AH36" s="85"/>
      <c r="AI36" s="84">
        <v>30.9</v>
      </c>
      <c r="AK36" s="83">
        <v>12278</v>
      </c>
      <c r="AL36" s="85"/>
      <c r="AM36" s="84">
        <v>10</v>
      </c>
      <c r="AN36" s="84">
        <v>3.1</v>
      </c>
      <c r="AO36" s="90">
        <v>0.055</v>
      </c>
      <c r="AP36" s="91"/>
      <c r="AQ36" s="81"/>
      <c r="AT36" s="85"/>
      <c r="AU36" s="85"/>
      <c r="AX36" s="85"/>
      <c r="AY36" s="92"/>
    </row>
    <row r="38" ht="13.5" thickBot="1"/>
    <row r="39" s="112" customFormat="1" ht="13.5" thickTop="1"/>
    <row r="40" spans="1:54" s="26" customFormat="1" ht="15.75">
      <c r="A40" s="24">
        <v>30</v>
      </c>
      <c r="B40" s="25" t="s">
        <v>59</v>
      </c>
      <c r="D40" s="27">
        <v>1383</v>
      </c>
      <c r="E40" s="28">
        <v>6791483</v>
      </c>
      <c r="F40" s="29"/>
      <c r="G40" s="28">
        <v>155.9</v>
      </c>
      <c r="H40" s="47">
        <v>1</v>
      </c>
      <c r="I40" s="48">
        <v>1</v>
      </c>
      <c r="J40" s="32">
        <v>1239</v>
      </c>
      <c r="K40" s="33">
        <f>J40*$H40</f>
        <v>1239</v>
      </c>
      <c r="L40" s="34"/>
      <c r="M40" s="35"/>
      <c r="N40" s="32">
        <v>607</v>
      </c>
      <c r="O40" s="36">
        <f>N40*$I40</f>
        <v>607</v>
      </c>
      <c r="P40" s="34"/>
      <c r="Q40" s="37"/>
      <c r="R40" s="49">
        <v>1</v>
      </c>
      <c r="S40" s="50">
        <v>1</v>
      </c>
      <c r="T40" s="116">
        <v>1239</v>
      </c>
      <c r="U40" s="36">
        <f>T40*R40</f>
        <v>1239</v>
      </c>
      <c r="V40" s="34">
        <f aca="true" t="shared" si="34" ref="V40:V46">T40/$G40</f>
        <v>7.947402180885183</v>
      </c>
      <c r="W40" s="34"/>
      <c r="X40">
        <v>619</v>
      </c>
      <c r="Y40" s="36">
        <f>X40*S40</f>
        <v>619</v>
      </c>
      <c r="Z40" s="40">
        <f>X40/$G40</f>
        <v>3.9704939063502245</v>
      </c>
      <c r="AA40" s="34"/>
      <c r="AB40" s="34"/>
      <c r="AC40" s="34"/>
      <c r="AD40" s="49">
        <v>1</v>
      </c>
      <c r="AE40" s="50">
        <v>1</v>
      </c>
      <c r="AF40" s="32">
        <v>1239</v>
      </c>
      <c r="AG40" s="36">
        <f>AF40*AD40</f>
        <v>1239</v>
      </c>
      <c r="AH40" s="34">
        <f>AF40/$G40</f>
        <v>7.947402180885183</v>
      </c>
      <c r="AI40" s="35"/>
      <c r="AJ40" s="32">
        <v>634</v>
      </c>
      <c r="AK40" s="36">
        <f>AJ40*$I40</f>
        <v>634</v>
      </c>
      <c r="AL40" s="34">
        <f>AJ40/$G40</f>
        <v>4.066709429121231</v>
      </c>
      <c r="AM40" s="35"/>
      <c r="AN40" s="35"/>
      <c r="AO40" s="41"/>
      <c r="AP40" s="113">
        <v>1</v>
      </c>
      <c r="AQ40" s="114">
        <v>1</v>
      </c>
      <c r="AR40" s="26">
        <v>1239</v>
      </c>
      <c r="AS40" s="42">
        <f>AR40*$H40</f>
        <v>1239</v>
      </c>
      <c r="AT40" s="43">
        <f>AR40/$G40</f>
        <v>7.947402180885183</v>
      </c>
      <c r="AU40" s="44"/>
      <c r="AV40" s="26">
        <v>646</v>
      </c>
      <c r="AW40" s="42">
        <f>AV40*$AQ40</f>
        <v>646</v>
      </c>
      <c r="AX40" s="43"/>
      <c r="AY40" s="45"/>
      <c r="AZ40"/>
      <c r="BA40"/>
      <c r="BB40"/>
    </row>
    <row r="41" spans="1:54" s="26" customFormat="1" ht="15.75">
      <c r="A41" s="46"/>
      <c r="D41" s="27">
        <v>1384</v>
      </c>
      <c r="E41" s="28">
        <v>11937570</v>
      </c>
      <c r="F41" s="29"/>
      <c r="G41" s="28">
        <v>274</v>
      </c>
      <c r="H41" s="30">
        <v>0</v>
      </c>
      <c r="I41" s="31">
        <v>0</v>
      </c>
      <c r="J41" s="32">
        <v>2835</v>
      </c>
      <c r="K41" s="33">
        <f>J41*$H41</f>
        <v>0</v>
      </c>
      <c r="L41" s="34"/>
      <c r="M41" s="35"/>
      <c r="N41" s="32">
        <v>1692</v>
      </c>
      <c r="O41" s="36">
        <f>N41*$I41</f>
        <v>0</v>
      </c>
      <c r="P41" s="34"/>
      <c r="Q41" s="37"/>
      <c r="R41" s="38">
        <v>0</v>
      </c>
      <c r="S41" s="31">
        <v>0</v>
      </c>
      <c r="T41" s="116">
        <v>2835</v>
      </c>
      <c r="U41" s="36">
        <f>T41*R41</f>
        <v>0</v>
      </c>
      <c r="V41" s="34">
        <f t="shared" si="34"/>
        <v>10.346715328467154</v>
      </c>
      <c r="W41" s="34"/>
      <c r="X41">
        <v>3236</v>
      </c>
      <c r="Y41" s="36">
        <f>X41*S41</f>
        <v>0</v>
      </c>
      <c r="Z41" s="40">
        <f>X41/$G41</f>
        <v>11.81021897810219</v>
      </c>
      <c r="AA41" s="34"/>
      <c r="AB41" s="34"/>
      <c r="AC41" s="34"/>
      <c r="AD41" s="38">
        <v>0</v>
      </c>
      <c r="AE41" s="31">
        <v>0</v>
      </c>
      <c r="AF41" s="32">
        <v>2835</v>
      </c>
      <c r="AG41" s="36">
        <f>AF41*AD41</f>
        <v>0</v>
      </c>
      <c r="AH41" s="34">
        <f>AF41/$G41</f>
        <v>10.346715328467154</v>
      </c>
      <c r="AI41" s="35"/>
      <c r="AJ41" s="32">
        <v>1734</v>
      </c>
      <c r="AK41" s="36">
        <f>AJ41*$I41</f>
        <v>0</v>
      </c>
      <c r="AL41" s="34">
        <f>AJ41/$G41</f>
        <v>6.328467153284672</v>
      </c>
      <c r="AM41" s="35"/>
      <c r="AN41" s="35"/>
      <c r="AO41" s="41"/>
      <c r="AP41" s="38">
        <v>0</v>
      </c>
      <c r="AQ41" s="31">
        <v>0</v>
      </c>
      <c r="AR41" s="26">
        <v>2835</v>
      </c>
      <c r="AS41" s="42">
        <f>AR41*$H41</f>
        <v>0</v>
      </c>
      <c r="AT41" s="43">
        <f>AR41/$G41</f>
        <v>10.346715328467154</v>
      </c>
      <c r="AU41" s="44"/>
      <c r="AV41" s="26">
        <v>1734</v>
      </c>
      <c r="AW41" s="42">
        <f>AV41*$AQ41</f>
        <v>0</v>
      </c>
      <c r="AX41" s="43"/>
      <c r="AY41" s="45"/>
      <c r="AZ41"/>
      <c r="BA41"/>
      <c r="BB41"/>
    </row>
    <row r="42" spans="1:54" s="26" customFormat="1" ht="15.75">
      <c r="A42" s="46"/>
      <c r="D42" s="27">
        <v>1385</v>
      </c>
      <c r="E42" s="28">
        <v>6663127</v>
      </c>
      <c r="F42" s="29"/>
      <c r="G42" s="28">
        <v>153</v>
      </c>
      <c r="H42" s="47">
        <v>1</v>
      </c>
      <c r="I42" s="48">
        <v>1</v>
      </c>
      <c r="J42" s="32">
        <v>4546</v>
      </c>
      <c r="K42" s="33">
        <f>J42*$H42</f>
        <v>4546</v>
      </c>
      <c r="L42" s="34"/>
      <c r="M42" s="35"/>
      <c r="N42" s="32">
        <v>2619</v>
      </c>
      <c r="O42" s="36">
        <f>N42*$I42</f>
        <v>2619</v>
      </c>
      <c r="P42" s="34"/>
      <c r="Q42" s="37"/>
      <c r="R42" s="49">
        <v>1</v>
      </c>
      <c r="S42" s="50">
        <v>1</v>
      </c>
      <c r="T42" s="116">
        <v>4655</v>
      </c>
      <c r="U42" s="36">
        <f>T42*R42</f>
        <v>4655</v>
      </c>
      <c r="V42" s="34">
        <f t="shared" si="34"/>
        <v>30.424836601307188</v>
      </c>
      <c r="W42" s="34"/>
      <c r="X42">
        <v>1692</v>
      </c>
      <c r="Y42" s="36">
        <f>X42*S42</f>
        <v>1692</v>
      </c>
      <c r="Z42" s="40">
        <f>X42/$G42</f>
        <v>11.058823529411764</v>
      </c>
      <c r="AA42" s="34"/>
      <c r="AB42" s="34"/>
      <c r="AC42" s="34"/>
      <c r="AD42" s="49">
        <v>1</v>
      </c>
      <c r="AE42" s="50">
        <v>1</v>
      </c>
      <c r="AF42" s="32">
        <v>4749</v>
      </c>
      <c r="AG42" s="36">
        <f>AF42*AD42</f>
        <v>4749</v>
      </c>
      <c r="AH42" s="34">
        <f>AF42/$G42</f>
        <v>31.03921568627451</v>
      </c>
      <c r="AI42" s="35"/>
      <c r="AJ42" s="32">
        <v>3662</v>
      </c>
      <c r="AK42" s="36">
        <f>AJ42*$I42</f>
        <v>3662</v>
      </c>
      <c r="AL42" s="34">
        <f>AJ42/$G42</f>
        <v>23.934640522875817</v>
      </c>
      <c r="AM42" s="35"/>
      <c r="AN42" s="35"/>
      <c r="AO42" s="41"/>
      <c r="AP42" s="113">
        <v>1</v>
      </c>
      <c r="AQ42" s="114">
        <v>1</v>
      </c>
      <c r="AR42" s="26">
        <v>4749</v>
      </c>
      <c r="AS42" s="42">
        <f>AR42*$H42</f>
        <v>4749</v>
      </c>
      <c r="AT42" s="43">
        <f>AR42/$G42</f>
        <v>31.03921568627451</v>
      </c>
      <c r="AU42" s="44"/>
      <c r="AV42" s="26">
        <v>3662</v>
      </c>
      <c r="AW42" s="42">
        <f>AV42*$AQ42</f>
        <v>3662</v>
      </c>
      <c r="AX42" s="43"/>
      <c r="AY42" s="45"/>
      <c r="AZ42"/>
      <c r="BA42"/>
      <c r="BB42"/>
    </row>
    <row r="43" spans="1:54" s="26" customFormat="1" ht="15.75">
      <c r="A43" s="46"/>
      <c r="D43" s="27">
        <v>1386</v>
      </c>
      <c r="E43" s="28">
        <v>4520237</v>
      </c>
      <c r="F43" s="29"/>
      <c r="G43" s="28">
        <v>103.8</v>
      </c>
      <c r="H43" s="47">
        <v>1</v>
      </c>
      <c r="I43" s="48">
        <v>1</v>
      </c>
      <c r="J43" s="32">
        <v>684</v>
      </c>
      <c r="K43" s="33">
        <f>J43*$H43</f>
        <v>684</v>
      </c>
      <c r="L43" s="34"/>
      <c r="M43" s="35"/>
      <c r="N43" s="32">
        <v>3235</v>
      </c>
      <c r="O43" s="36">
        <f>N43*$I43</f>
        <v>3235</v>
      </c>
      <c r="P43" s="34"/>
      <c r="Q43" s="37"/>
      <c r="R43" s="49">
        <v>1</v>
      </c>
      <c r="S43" s="50">
        <v>1</v>
      </c>
      <c r="T43" s="116">
        <v>684</v>
      </c>
      <c r="U43" s="36">
        <f>T43*R43</f>
        <v>684</v>
      </c>
      <c r="V43" s="34">
        <f t="shared" si="34"/>
        <v>6.589595375722544</v>
      </c>
      <c r="W43" s="34"/>
      <c r="X43">
        <v>3288</v>
      </c>
      <c r="Y43" s="36">
        <f>X43*S43</f>
        <v>3288</v>
      </c>
      <c r="Z43" s="40">
        <f>X43/$G43</f>
        <v>31.676300578034684</v>
      </c>
      <c r="AA43" s="34"/>
      <c r="AB43" s="34"/>
      <c r="AC43" s="34"/>
      <c r="AD43" s="49">
        <v>1</v>
      </c>
      <c r="AE43" s="50">
        <v>1</v>
      </c>
      <c r="AF43" s="32">
        <v>684</v>
      </c>
      <c r="AG43" s="36">
        <f>AF43*AD43</f>
        <v>684</v>
      </c>
      <c r="AH43" s="34">
        <f>AF43/$G43</f>
        <v>6.589595375722544</v>
      </c>
      <c r="AI43" s="35"/>
      <c r="AJ43" s="32">
        <v>3300</v>
      </c>
      <c r="AK43" s="36">
        <f>AJ43*$I43</f>
        <v>3300</v>
      </c>
      <c r="AL43" s="34">
        <f>AJ43/$G43</f>
        <v>31.79190751445087</v>
      </c>
      <c r="AM43" s="35"/>
      <c r="AN43" s="35"/>
      <c r="AO43" s="41"/>
      <c r="AP43" s="113">
        <v>1</v>
      </c>
      <c r="AQ43" s="114">
        <v>1</v>
      </c>
      <c r="AR43" s="26">
        <v>684</v>
      </c>
      <c r="AS43" s="42">
        <f>AR43*$H43</f>
        <v>684</v>
      </c>
      <c r="AT43" s="43">
        <f>AR43/$G43</f>
        <v>6.589595375722544</v>
      </c>
      <c r="AU43" s="44"/>
      <c r="AV43" s="26">
        <v>3300</v>
      </c>
      <c r="AW43" s="42">
        <f>AV43*$AQ43</f>
        <v>3300</v>
      </c>
      <c r="AX43" s="43"/>
      <c r="AY43" s="45"/>
      <c r="AZ43"/>
      <c r="BA43"/>
      <c r="BB43"/>
    </row>
    <row r="44" spans="1:54" s="26" customFormat="1" ht="15.75">
      <c r="A44" s="46"/>
      <c r="D44" s="27">
        <v>1387</v>
      </c>
      <c r="E44" s="28">
        <v>10330090</v>
      </c>
      <c r="F44" s="29"/>
      <c r="G44" s="28">
        <v>237.1</v>
      </c>
      <c r="H44" s="30">
        <v>0</v>
      </c>
      <c r="I44" s="31">
        <v>0</v>
      </c>
      <c r="J44" s="32">
        <v>4629</v>
      </c>
      <c r="K44" s="33">
        <f>J44*$H44</f>
        <v>0</v>
      </c>
      <c r="L44" s="34"/>
      <c r="M44" s="35"/>
      <c r="N44" s="32">
        <v>1351</v>
      </c>
      <c r="O44" s="36">
        <f>N44*$I44</f>
        <v>0</v>
      </c>
      <c r="P44" s="34"/>
      <c r="Q44" s="37"/>
      <c r="R44" s="38">
        <v>0</v>
      </c>
      <c r="S44" s="31">
        <v>0</v>
      </c>
      <c r="T44" s="116">
        <v>6592</v>
      </c>
      <c r="U44" s="36">
        <f>T44*R44</f>
        <v>0</v>
      </c>
      <c r="V44" s="34">
        <f t="shared" si="34"/>
        <v>27.80261493040911</v>
      </c>
      <c r="W44" s="34"/>
      <c r="X44">
        <v>1615</v>
      </c>
      <c r="Y44" s="36">
        <f>X44*S44</f>
        <v>0</v>
      </c>
      <c r="Z44" s="40">
        <f>X44/$G44</f>
        <v>6.811471952762548</v>
      </c>
      <c r="AA44" s="34"/>
      <c r="AB44" s="34"/>
      <c r="AC44" s="34"/>
      <c r="AD44" s="38">
        <v>0</v>
      </c>
      <c r="AE44" s="31">
        <v>0</v>
      </c>
      <c r="AF44" s="32">
        <v>12689</v>
      </c>
      <c r="AG44" s="36">
        <f>AF44*AD44</f>
        <v>0</v>
      </c>
      <c r="AH44" s="34">
        <f>AF44/$G44</f>
        <v>53.51750316322227</v>
      </c>
      <c r="AI44" s="35"/>
      <c r="AJ44" s="32">
        <v>1615</v>
      </c>
      <c r="AK44" s="36">
        <f>AJ44*$I44</f>
        <v>0</v>
      </c>
      <c r="AL44" s="34">
        <f>AJ44/$G44</f>
        <v>6.811471952762548</v>
      </c>
      <c r="AM44" s="35"/>
      <c r="AN44" s="35"/>
      <c r="AO44" s="41"/>
      <c r="AP44" s="38">
        <v>0</v>
      </c>
      <c r="AQ44" s="31">
        <v>0</v>
      </c>
      <c r="AR44" s="26">
        <v>12689</v>
      </c>
      <c r="AS44" s="42">
        <f>AR44*$H44</f>
        <v>0</v>
      </c>
      <c r="AT44" s="43">
        <f>AR44/$G44</f>
        <v>53.51750316322227</v>
      </c>
      <c r="AU44" s="44"/>
      <c r="AV44" s="26">
        <v>1615</v>
      </c>
      <c r="AW44" s="42">
        <f>AV44*$AQ44</f>
        <v>0</v>
      </c>
      <c r="AX44" s="43"/>
      <c r="AY44" s="45"/>
      <c r="AZ44"/>
      <c r="BA44"/>
      <c r="BB44"/>
    </row>
    <row r="45" spans="1:54" s="26" customFormat="1" ht="15.75">
      <c r="A45" s="46"/>
      <c r="D45" s="27"/>
      <c r="E45" s="28"/>
      <c r="F45" s="29"/>
      <c r="G45" s="28"/>
      <c r="H45" s="51"/>
      <c r="I45" s="52"/>
      <c r="J45" s="32"/>
      <c r="K45" s="33"/>
      <c r="L45" s="34"/>
      <c r="M45" s="35"/>
      <c r="N45" s="32"/>
      <c r="O45" s="36"/>
      <c r="P45" s="34"/>
      <c r="Q45" s="37"/>
      <c r="R45" s="53"/>
      <c r="S45" s="54"/>
      <c r="T45" s="32"/>
      <c r="U45" s="34"/>
      <c r="V45" s="34"/>
      <c r="W45" s="34"/>
      <c r="X45" s="55"/>
      <c r="Y45" s="34"/>
      <c r="Z45" s="34"/>
      <c r="AA45" s="34"/>
      <c r="AB45" s="34"/>
      <c r="AC45" s="34"/>
      <c r="AD45" s="53"/>
      <c r="AE45" s="54"/>
      <c r="AF45" s="36"/>
      <c r="AG45" s="36"/>
      <c r="AH45" s="34"/>
      <c r="AI45" s="35"/>
      <c r="AJ45" s="32"/>
      <c r="AK45" s="36"/>
      <c r="AL45" s="34"/>
      <c r="AM45" s="35"/>
      <c r="AN45" s="35"/>
      <c r="AO45" s="41"/>
      <c r="AP45" s="56"/>
      <c r="AQ45" s="57"/>
      <c r="AS45" s="42"/>
      <c r="AT45" s="43"/>
      <c r="AU45" s="44"/>
      <c r="AW45" s="42"/>
      <c r="AX45" s="43"/>
      <c r="AY45" s="45"/>
      <c r="AZ45"/>
      <c r="BA45"/>
      <c r="BB45"/>
    </row>
    <row r="46" spans="1:51" s="59" customFormat="1" ht="15.75">
      <c r="A46" s="58"/>
      <c r="B46" s="59" t="s">
        <v>60</v>
      </c>
      <c r="D46" s="60"/>
      <c r="F46" s="61">
        <f>G46/640</f>
        <v>1.4434375</v>
      </c>
      <c r="G46" s="59">
        <f>SUM(G40:G44)</f>
        <v>923.8</v>
      </c>
      <c r="H46" s="62"/>
      <c r="I46" s="63"/>
      <c r="J46" s="64">
        <f>SUM(J40:J45)</f>
        <v>13933</v>
      </c>
      <c r="K46" s="115">
        <f>SUM(K40:K45)</f>
        <v>6469</v>
      </c>
      <c r="L46" s="66">
        <f>J46/$G46</f>
        <v>15.082268889369994</v>
      </c>
      <c r="M46" s="67">
        <f>K46/$G48</f>
        <v>7.046840958605665</v>
      </c>
      <c r="N46" s="64">
        <f>SUM(N40:N45)</f>
        <v>9504</v>
      </c>
      <c r="O46" s="115">
        <f>SUM(O40:O44)</f>
        <v>6461</v>
      </c>
      <c r="P46" s="66">
        <f>N46/$G46</f>
        <v>10.287941112794977</v>
      </c>
      <c r="Q46" s="68">
        <f>O46/G48</f>
        <v>7.038126361655773</v>
      </c>
      <c r="R46" s="69"/>
      <c r="S46" s="70"/>
      <c r="T46" s="71">
        <f>SUM(T42:T45)</f>
        <v>11931</v>
      </c>
      <c r="U46" s="72">
        <f>SUM(U42:U45)</f>
        <v>5339</v>
      </c>
      <c r="V46" s="117">
        <f t="shared" si="34"/>
        <v>12.915133145702534</v>
      </c>
      <c r="W46" s="67">
        <f>U46/$G48</f>
        <v>5.815904139433552</v>
      </c>
      <c r="X46" s="71">
        <f>SUM(X42:X45)</f>
        <v>6595</v>
      </c>
      <c r="Y46" s="71">
        <f>SUM(Y40:Y44)</f>
        <v>5599</v>
      </c>
      <c r="Z46" s="66">
        <f>X46/G46</f>
        <v>7.138991123619832</v>
      </c>
      <c r="AA46" s="67">
        <f>Y46/G48</f>
        <v>6.099128540305011</v>
      </c>
      <c r="AB46" s="66"/>
      <c r="AC46" s="66"/>
      <c r="AD46" s="69"/>
      <c r="AE46" s="70"/>
      <c r="AF46" s="64">
        <f>SUM(AF40:AF45)</f>
        <v>22196</v>
      </c>
      <c r="AG46" s="115">
        <f>SUM(AG42:AG45)</f>
        <v>5433</v>
      </c>
      <c r="AH46" s="66">
        <f>AF46/$G46</f>
        <v>24.026845637583893</v>
      </c>
      <c r="AI46" s="67">
        <f>AG46/$G48</f>
        <v>5.9183006535947715</v>
      </c>
      <c r="AJ46" s="64">
        <f>SUM(AJ40:AJ44)</f>
        <v>10945</v>
      </c>
      <c r="AK46" s="115">
        <f>SUM(AK40:AK44)</f>
        <v>7596</v>
      </c>
      <c r="AL46" s="66">
        <f>AJ46/$G46</f>
        <v>11.847802554665513</v>
      </c>
      <c r="AM46" s="67">
        <f>AK46/$G48</f>
        <v>8.27450980392157</v>
      </c>
      <c r="AN46" s="67"/>
      <c r="AO46" s="73"/>
      <c r="AP46" s="74"/>
      <c r="AQ46" s="75"/>
      <c r="AR46" s="59">
        <f>SUM(AR40:AR45)</f>
        <v>22196</v>
      </c>
      <c r="AS46" s="65">
        <f>SUM(AS40:AS45)</f>
        <v>6672</v>
      </c>
      <c r="AT46" s="61">
        <f>AR46/$G46</f>
        <v>24.026845637583893</v>
      </c>
      <c r="AU46" s="76">
        <f>AS46/$G48</f>
        <v>7.26797385620915</v>
      </c>
      <c r="AV46" s="59">
        <f>SUM(AV40:AV44)</f>
        <v>10957</v>
      </c>
      <c r="AW46" s="65">
        <f>SUM(AW40:AW44)</f>
        <v>7608</v>
      </c>
      <c r="AX46" s="61">
        <f>AV46/$G46</f>
        <v>11.86079237930288</v>
      </c>
      <c r="AY46" s="77">
        <f>AW46/$G48</f>
        <v>8.287581699346406</v>
      </c>
    </row>
    <row r="47" spans="1:54" s="26" customFormat="1" ht="15.75">
      <c r="A47" s="46"/>
      <c r="D47" s="27"/>
      <c r="E47" s="28"/>
      <c r="F47" s="29"/>
      <c r="G47" s="28"/>
      <c r="H47" s="51"/>
      <c r="I47" s="52"/>
      <c r="J47" s="32"/>
      <c r="K47" s="33"/>
      <c r="L47" s="34"/>
      <c r="M47" s="35"/>
      <c r="N47" s="32"/>
      <c r="O47" s="36"/>
      <c r="P47" s="34"/>
      <c r="Q47" s="37"/>
      <c r="R47" s="53"/>
      <c r="S47" s="54"/>
      <c r="T47" s="32"/>
      <c r="U47" s="34"/>
      <c r="V47" s="34"/>
      <c r="W47" s="34"/>
      <c r="X47" s="55"/>
      <c r="Y47" s="34"/>
      <c r="Z47" s="34"/>
      <c r="AA47" s="34"/>
      <c r="AB47" s="34"/>
      <c r="AC47" s="34"/>
      <c r="AD47" s="53"/>
      <c r="AE47" s="54"/>
      <c r="AF47" s="32"/>
      <c r="AG47" s="36"/>
      <c r="AH47" s="34"/>
      <c r="AI47" s="35"/>
      <c r="AJ47" s="32"/>
      <c r="AK47" s="36"/>
      <c r="AL47" s="34"/>
      <c r="AM47" s="35"/>
      <c r="AN47" s="35"/>
      <c r="AO47" s="41"/>
      <c r="AP47" s="56"/>
      <c r="AQ47" s="57"/>
      <c r="AS47" s="42"/>
      <c r="AT47" s="43"/>
      <c r="AU47" s="35"/>
      <c r="AW47" s="42"/>
      <c r="AX47" s="43"/>
      <c r="AY47" s="45"/>
      <c r="AZ47"/>
      <c r="BA47"/>
      <c r="BB47"/>
    </row>
    <row r="48" spans="1:51" s="79" customFormat="1" ht="15.75">
      <c r="A48" s="46"/>
      <c r="B48" s="79" t="s">
        <v>61</v>
      </c>
      <c r="D48" s="78"/>
      <c r="F48" s="80">
        <v>1.4</v>
      </c>
      <c r="G48" s="79">
        <v>918</v>
      </c>
      <c r="H48" s="81"/>
      <c r="I48" s="82"/>
      <c r="K48" s="118">
        <v>12057</v>
      </c>
      <c r="L48" s="119">
        <v>13.1</v>
      </c>
      <c r="M48" s="119"/>
      <c r="N48" s="118">
        <v>8819</v>
      </c>
      <c r="O48" s="120"/>
      <c r="P48" s="119">
        <v>9.6</v>
      </c>
      <c r="Q48" s="121"/>
      <c r="R48" s="87"/>
      <c r="S48" s="88"/>
      <c r="U48" s="119"/>
      <c r="V48" s="119"/>
      <c r="W48" s="119"/>
      <c r="X48" s="120"/>
      <c r="Y48" s="119"/>
      <c r="Z48" s="119"/>
      <c r="AA48" s="119"/>
      <c r="AB48" s="119"/>
      <c r="AC48" s="119"/>
      <c r="AD48" s="87"/>
      <c r="AE48" s="88"/>
      <c r="AG48" s="118">
        <v>16742</v>
      </c>
      <c r="AI48" s="119">
        <v>18.2</v>
      </c>
      <c r="AJ48" s="118">
        <v>10139</v>
      </c>
      <c r="AK48" s="120"/>
      <c r="AM48" s="119">
        <v>11</v>
      </c>
      <c r="AN48" s="119">
        <v>1.7</v>
      </c>
      <c r="AO48" s="122">
        <v>0.389</v>
      </c>
      <c r="AP48" s="91"/>
      <c r="AQ48" s="81"/>
      <c r="AT48" s="80"/>
      <c r="AU48" s="80"/>
      <c r="AX48" s="80"/>
      <c r="AY48" s="1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"/>
  <sheetViews>
    <sheetView zoomScale="85" zoomScaleNormal="85" workbookViewId="0" topLeftCell="A1">
      <selection activeCell="B12" sqref="B12"/>
    </sheetView>
  </sheetViews>
  <sheetFormatPr defaultColWidth="9.140625" defaultRowHeight="12.75"/>
  <cols>
    <col min="1" max="1" width="8.28125" style="135" customWidth="1"/>
    <col min="2" max="2" width="37.421875" style="134" bestFit="1" customWidth="1"/>
    <col min="3" max="3" width="31.00390625" style="134" customWidth="1"/>
    <col min="4" max="4" width="8.140625" style="134" bestFit="1" customWidth="1"/>
    <col min="5" max="5" width="12.28125" style="134" customWidth="1"/>
    <col min="6" max="6" width="7.140625" style="134" customWidth="1"/>
    <col min="7" max="7" width="11.7109375" style="134" customWidth="1"/>
    <col min="8" max="8" width="13.00390625" style="134" customWidth="1"/>
    <col min="9" max="9" width="11.7109375" style="134" customWidth="1"/>
    <col min="10" max="10" width="11.7109375" style="139" customWidth="1"/>
    <col min="11" max="11" width="11.7109375" style="134" customWidth="1"/>
    <col min="12" max="12" width="11.7109375" style="139" customWidth="1"/>
    <col min="13" max="13" width="11.7109375" style="141" customWidth="1"/>
    <col min="14" max="14" width="13.00390625" style="141" customWidth="1"/>
    <col min="15" max="15" width="11.7109375" style="134" customWidth="1"/>
    <col min="16" max="16" width="11.7109375" style="139" customWidth="1"/>
    <col min="17" max="17" width="11.7109375" style="134" customWidth="1"/>
    <col min="18" max="18" width="11.7109375" style="139" customWidth="1"/>
    <col min="19" max="19" width="11.7109375" style="141" customWidth="1"/>
    <col min="20" max="20" width="13.00390625" style="141" customWidth="1"/>
    <col min="21" max="21" width="11.7109375" style="134" customWidth="1"/>
    <col min="22" max="22" width="11.7109375" style="139" customWidth="1"/>
    <col min="23" max="23" width="11.57421875" style="134" customWidth="1"/>
    <col min="24" max="24" width="11.7109375" style="140" customWidth="1"/>
    <col min="25" max="25" width="12.7109375" style="134" customWidth="1"/>
    <col min="26" max="27" width="13.28125" style="134" customWidth="1"/>
    <col min="28" max="28" width="13.28125" style="141" customWidth="1"/>
    <col min="29" max="30" width="12.7109375" style="134" customWidth="1"/>
    <col min="31" max="31" width="12.57421875" style="134" customWidth="1"/>
    <col min="32" max="32" width="12.7109375" style="134" customWidth="1"/>
    <col min="33" max="16384" width="9.140625" style="134" customWidth="1"/>
  </cols>
  <sheetData>
    <row r="1" spans="1:38" ht="49.5" customHeight="1">
      <c r="A1" s="124" t="s">
        <v>62</v>
      </c>
      <c r="B1" s="125" t="s">
        <v>63</v>
      </c>
      <c r="C1" s="126" t="s">
        <v>2</v>
      </c>
      <c r="D1" s="127" t="s">
        <v>3</v>
      </c>
      <c r="E1" s="128" t="s">
        <v>64</v>
      </c>
      <c r="F1" s="128" t="s">
        <v>65</v>
      </c>
      <c r="G1" s="129" t="s">
        <v>8</v>
      </c>
      <c r="H1" s="129" t="s">
        <v>7</v>
      </c>
      <c r="I1" s="130" t="s">
        <v>66</v>
      </c>
      <c r="J1" s="130" t="s">
        <v>67</v>
      </c>
      <c r="K1" s="130" t="s">
        <v>68</v>
      </c>
      <c r="L1" s="130" t="s">
        <v>69</v>
      </c>
      <c r="M1" s="129" t="s">
        <v>18</v>
      </c>
      <c r="N1" s="129" t="s">
        <v>17</v>
      </c>
      <c r="O1" s="130" t="s">
        <v>70</v>
      </c>
      <c r="P1" s="130" t="s">
        <v>71</v>
      </c>
      <c r="Q1" s="130" t="s">
        <v>72</v>
      </c>
      <c r="R1" s="130" t="s">
        <v>73</v>
      </c>
      <c r="S1" s="131" t="s">
        <v>30</v>
      </c>
      <c r="T1" s="131" t="s">
        <v>29</v>
      </c>
      <c r="U1" s="130" t="s">
        <v>74</v>
      </c>
      <c r="V1" s="130" t="s">
        <v>75</v>
      </c>
      <c r="W1" s="130" t="s">
        <v>76</v>
      </c>
      <c r="X1" s="130" t="s">
        <v>77</v>
      </c>
      <c r="Y1" s="131" t="s">
        <v>42</v>
      </c>
      <c r="Z1" s="131" t="s">
        <v>41</v>
      </c>
      <c r="AA1" s="130" t="s">
        <v>78</v>
      </c>
      <c r="AB1" s="130" t="s">
        <v>79</v>
      </c>
      <c r="AC1" s="130" t="s">
        <v>80</v>
      </c>
      <c r="AD1" s="132" t="s">
        <v>81</v>
      </c>
      <c r="AE1" s="124" t="s">
        <v>82</v>
      </c>
      <c r="AF1" s="124" t="s">
        <v>83</v>
      </c>
      <c r="AG1" s="133" t="s">
        <v>84</v>
      </c>
      <c r="AH1" s="131" t="s">
        <v>85</v>
      </c>
      <c r="AI1" s="124" t="s">
        <v>86</v>
      </c>
      <c r="AJ1" s="124" t="s">
        <v>87</v>
      </c>
      <c r="AK1" s="133" t="s">
        <v>88</v>
      </c>
      <c r="AL1" s="131" t="s">
        <v>89</v>
      </c>
    </row>
    <row r="2" spans="1:34" ht="15.75">
      <c r="A2" s="135">
        <v>1</v>
      </c>
      <c r="B2" s="126" t="s">
        <v>90</v>
      </c>
      <c r="C2" s="136" t="s">
        <v>52</v>
      </c>
      <c r="D2" s="134">
        <v>1336</v>
      </c>
      <c r="E2" s="137">
        <v>3440808</v>
      </c>
      <c r="F2" s="137">
        <v>78.9900826446281</v>
      </c>
      <c r="G2" s="138">
        <v>0.3</v>
      </c>
      <c r="H2" s="138">
        <v>0.5</v>
      </c>
      <c r="I2" s="134">
        <v>459</v>
      </c>
      <c r="K2" s="134">
        <v>2404</v>
      </c>
      <c r="M2" s="138">
        <v>0.3</v>
      </c>
      <c r="N2" s="138">
        <v>0.5</v>
      </c>
      <c r="O2" s="134">
        <v>738</v>
      </c>
      <c r="Q2" s="134">
        <v>2404</v>
      </c>
      <c r="S2" s="138">
        <v>0.3</v>
      </c>
      <c r="T2" s="138">
        <v>0.5</v>
      </c>
      <c r="U2" s="134">
        <v>2049</v>
      </c>
      <c r="W2" s="134">
        <v>2750</v>
      </c>
      <c r="X2" s="139"/>
      <c r="Y2" s="138">
        <v>0.3</v>
      </c>
      <c r="Z2" s="138">
        <v>0.5</v>
      </c>
      <c r="AA2" s="134">
        <v>2262</v>
      </c>
      <c r="AB2" s="139"/>
      <c r="AC2" s="134">
        <v>2750</v>
      </c>
      <c r="AD2" s="140"/>
      <c r="AH2" s="141"/>
    </row>
    <row r="3" spans="2:34" ht="15.75">
      <c r="B3" s="126"/>
      <c r="C3" s="136" t="s">
        <v>52</v>
      </c>
      <c r="D3" s="134">
        <v>1359</v>
      </c>
      <c r="E3" s="137">
        <v>19599420</v>
      </c>
      <c r="F3" s="137">
        <v>449.94077134986225</v>
      </c>
      <c r="G3" s="138">
        <v>1</v>
      </c>
      <c r="H3" s="138">
        <v>1</v>
      </c>
      <c r="I3" s="134">
        <v>761</v>
      </c>
      <c r="K3" s="134">
        <v>1593</v>
      </c>
      <c r="M3" s="138">
        <v>1</v>
      </c>
      <c r="N3" s="138">
        <v>1</v>
      </c>
      <c r="O3" s="134">
        <v>826</v>
      </c>
      <c r="Q3" s="134">
        <v>1639</v>
      </c>
      <c r="S3" s="138">
        <v>1</v>
      </c>
      <c r="T3" s="138">
        <v>1</v>
      </c>
      <c r="U3" s="134">
        <v>2634</v>
      </c>
      <c r="W3" s="134">
        <v>8833</v>
      </c>
      <c r="X3" s="139"/>
      <c r="Y3" s="138">
        <v>1</v>
      </c>
      <c r="Z3" s="138">
        <v>1</v>
      </c>
      <c r="AA3" s="134">
        <v>4046</v>
      </c>
      <c r="AB3" s="139"/>
      <c r="AC3" s="134">
        <v>9883</v>
      </c>
      <c r="AD3" s="140"/>
      <c r="AH3" s="141"/>
    </row>
    <row r="4" spans="1:34" s="125" customFormat="1" ht="15.75">
      <c r="A4" s="135"/>
      <c r="G4" s="142"/>
      <c r="H4" s="142"/>
      <c r="I4" s="125">
        <v>1220</v>
      </c>
      <c r="J4" s="140"/>
      <c r="K4" s="125">
        <v>3997</v>
      </c>
      <c r="L4" s="140"/>
      <c r="M4" s="142"/>
      <c r="N4" s="142"/>
      <c r="O4" s="140">
        <v>1564</v>
      </c>
      <c r="P4" s="140"/>
      <c r="Q4" s="140">
        <v>4043</v>
      </c>
      <c r="R4" s="140"/>
      <c r="S4" s="143"/>
      <c r="T4" s="143"/>
      <c r="U4" s="125">
        <v>4683</v>
      </c>
      <c r="V4" s="140"/>
      <c r="W4" s="125">
        <v>11583</v>
      </c>
      <c r="X4" s="140"/>
      <c r="Y4" s="143"/>
      <c r="Z4" s="143"/>
      <c r="AA4" s="125">
        <v>6308</v>
      </c>
      <c r="AB4" s="140"/>
      <c r="AC4" s="125">
        <v>12633</v>
      </c>
      <c r="AD4" s="140"/>
      <c r="AH4" s="144"/>
    </row>
    <row r="5" spans="1:38" s="125" customFormat="1" ht="15.75">
      <c r="A5" s="58"/>
      <c r="B5" s="142" t="s">
        <v>91</v>
      </c>
      <c r="C5" s="142"/>
      <c r="D5" s="142"/>
      <c r="E5" s="142"/>
      <c r="F5" s="142"/>
      <c r="G5" s="142"/>
      <c r="H5" s="142"/>
      <c r="I5" s="145">
        <f>SUM((G2*I2)+(G3*I3))</f>
        <v>898.7</v>
      </c>
      <c r="J5" s="145">
        <f>SUM(I5/F7)</f>
        <v>3.046440677966102</v>
      </c>
      <c r="K5" s="145">
        <f>SUM((H2*K2)+(H3*K3))</f>
        <v>2795</v>
      </c>
      <c r="L5" s="145">
        <f>SUM(K5/F7)</f>
        <v>9.474576271186441</v>
      </c>
      <c r="M5" s="142"/>
      <c r="N5" s="142"/>
      <c r="O5" s="145">
        <f>SUM((M2*O2)+(M3*O3))</f>
        <v>1047.4</v>
      </c>
      <c r="P5" s="145">
        <f>SUM(O5/F7)</f>
        <v>3.5505084745762714</v>
      </c>
      <c r="Q5" s="145">
        <f>SUM((N2*Q2)+(N3*Q3))</f>
        <v>2841</v>
      </c>
      <c r="R5" s="145">
        <f>SUM(Q5/F7)</f>
        <v>9.63050847457627</v>
      </c>
      <c r="S5" s="143"/>
      <c r="T5" s="143"/>
      <c r="U5" s="145">
        <f>SUM((S2*U2)+(S3*U3))</f>
        <v>3248.7</v>
      </c>
      <c r="V5" s="145">
        <f>SUM(U5/F7)</f>
        <v>11.012542372881356</v>
      </c>
      <c r="W5" s="145">
        <f>SUM((T2*W2)+(T3*W3))</f>
        <v>10208</v>
      </c>
      <c r="X5" s="145">
        <f>SUM(W5/F7)</f>
        <v>34.603389830508476</v>
      </c>
      <c r="Y5" s="143"/>
      <c r="Z5" s="143"/>
      <c r="AA5" s="145">
        <f>SUM((Y2*AA2)+(Y3*AA3))</f>
        <v>4724.6</v>
      </c>
      <c r="AB5" s="145">
        <f>SUM(AA5/F7)</f>
        <v>16.015593220338985</v>
      </c>
      <c r="AC5" s="145">
        <f>SUM((Z2*AC2)+(Z3*AC3))</f>
        <v>11258</v>
      </c>
      <c r="AD5" s="145">
        <f>SUM(AC5/F7)</f>
        <v>38.16271186440678</v>
      </c>
      <c r="AE5" s="146">
        <f>SUM(W5/U5)</f>
        <v>3.1421799489026383</v>
      </c>
      <c r="AF5" s="143">
        <f>SUM(W5-K5)/K5</f>
        <v>2.6522361359570663</v>
      </c>
      <c r="AG5" s="143">
        <f>SUM(U5-I5)/I5</f>
        <v>2.6148881718037162</v>
      </c>
      <c r="AH5" s="143"/>
      <c r="AI5" s="146">
        <f>SUM(AC5/AA5)</f>
        <v>2.3828472251619184</v>
      </c>
      <c r="AJ5" s="143">
        <f>SUM(W5-K5)/K5</f>
        <v>2.6522361359570663</v>
      </c>
      <c r="AK5" s="143">
        <f>SUM(AA5-I5)/I5</f>
        <v>4.257149215533548</v>
      </c>
      <c r="AL5" s="142"/>
    </row>
    <row r="6" spans="1:37" s="127" customFormat="1" ht="15.75">
      <c r="A6" s="46"/>
      <c r="I6" s="147"/>
      <c r="J6" s="147"/>
      <c r="K6" s="147"/>
      <c r="L6" s="147"/>
      <c r="O6" s="147"/>
      <c r="P6" s="147"/>
      <c r="Q6" s="147"/>
      <c r="R6" s="147"/>
      <c r="S6" s="148"/>
      <c r="T6" s="148"/>
      <c r="U6" s="147"/>
      <c r="V6" s="147"/>
      <c r="W6" s="147"/>
      <c r="X6" s="147"/>
      <c r="Y6" s="148"/>
      <c r="Z6" s="148"/>
      <c r="AA6" s="147"/>
      <c r="AB6" s="147"/>
      <c r="AC6" s="147"/>
      <c r="AD6" s="147"/>
      <c r="AE6" s="128"/>
      <c r="AF6" s="144"/>
      <c r="AG6" s="144"/>
      <c r="AH6" s="148"/>
      <c r="AI6" s="149"/>
      <c r="AJ6" s="148"/>
      <c r="AK6" s="148"/>
    </row>
    <row r="7" spans="1:37" s="127" customFormat="1" ht="15.75">
      <c r="A7" s="46"/>
      <c r="B7" s="127" t="s">
        <v>92</v>
      </c>
      <c r="C7" s="127" t="s">
        <v>52</v>
      </c>
      <c r="F7" s="127">
        <v>295</v>
      </c>
      <c r="I7" s="147">
        <v>265</v>
      </c>
      <c r="J7" s="147">
        <f>SUM(I7/F7)</f>
        <v>0.8983050847457628</v>
      </c>
      <c r="K7" s="147">
        <v>608</v>
      </c>
      <c r="L7" s="147">
        <f>SUM(K7/F7)</f>
        <v>2.0610169491525423</v>
      </c>
      <c r="O7" s="147"/>
      <c r="P7" s="147"/>
      <c r="Q7" s="147"/>
      <c r="R7" s="147"/>
      <c r="S7" s="148"/>
      <c r="T7" s="148"/>
      <c r="U7" s="147">
        <v>2149</v>
      </c>
      <c r="V7" s="147">
        <f>SUM(U7/F7)</f>
        <v>7.284745762711864</v>
      </c>
      <c r="W7" s="147">
        <v>3209</v>
      </c>
      <c r="X7" s="147">
        <f>SUM(W7/F7)</f>
        <v>10.877966101694915</v>
      </c>
      <c r="Y7" s="148"/>
      <c r="Z7" s="148"/>
      <c r="AA7" s="147"/>
      <c r="AB7" s="147"/>
      <c r="AC7" s="147"/>
      <c r="AD7" s="147"/>
      <c r="AE7" s="128">
        <f>SUM(W7/U7)</f>
        <v>1.493252675663099</v>
      </c>
      <c r="AF7" s="144">
        <f>SUM(W7-K7)/K7</f>
        <v>4.277960526315789</v>
      </c>
      <c r="AG7" s="144">
        <f>SUM(U7-I7)/I7</f>
        <v>7.109433962264151</v>
      </c>
      <c r="AH7" s="148">
        <v>0.33</v>
      </c>
      <c r="AI7" s="149"/>
      <c r="AJ7" s="148"/>
      <c r="AK7" s="14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cgrier</dc:creator>
  <cp:keywords/>
  <dc:description/>
  <cp:lastModifiedBy>ggoodwin</cp:lastModifiedBy>
  <dcterms:created xsi:type="dcterms:W3CDTF">2005-11-30T19:15:44Z</dcterms:created>
  <dcterms:modified xsi:type="dcterms:W3CDTF">2005-12-07T16:19:38Z</dcterms:modified>
  <cp:category/>
  <cp:version/>
  <cp:contentType/>
  <cp:contentStatus/>
</cp:coreProperties>
</file>