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<sst xmlns="http://schemas.openxmlformats.org/spreadsheetml/2006/main" count="116" uniqueCount="49">
  <si>
    <t>Item</t>
  </si>
  <si>
    <t>Cost Each</t>
  </si>
  <si>
    <t>Maryland</t>
  </si>
  <si>
    <t>District of Columbia</t>
  </si>
  <si>
    <t>Virginia</t>
  </si>
  <si>
    <t>Number of Units</t>
  </si>
  <si>
    <t>Cost</t>
  </si>
  <si>
    <t>Total</t>
  </si>
  <si>
    <t>Mobile Computing devices</t>
  </si>
  <si>
    <t>Command Networking Terminal</t>
  </si>
  <si>
    <t>Cell Accounts (80/mo X 36 Mo)</t>
  </si>
  <si>
    <t>Hospital Data Terminal w/scanners</t>
  </si>
  <si>
    <t>Rugged Printers</t>
  </si>
  <si>
    <t>Hospital Printers</t>
  </si>
  <si>
    <t>Infrastructure</t>
  </si>
  <si>
    <t>Digital Microwave Hops</t>
  </si>
  <si>
    <t>Training</t>
  </si>
  <si>
    <t>Adminstrative Support</t>
  </si>
  <si>
    <t>Software</t>
  </si>
  <si>
    <t>Patient Tracking Programming</t>
  </si>
  <si>
    <t>Hospital Status Program</t>
  </si>
  <si>
    <t>Personnel Tracking</t>
  </si>
  <si>
    <t>Integration of existing programs</t>
  </si>
  <si>
    <t>Triage Tags w Barcode and RFID</t>
  </si>
  <si>
    <t>Online Learning Prgram</t>
  </si>
  <si>
    <t>Interactive CD Program</t>
  </si>
  <si>
    <t>Train the Trainer Programs</t>
  </si>
  <si>
    <t xml:space="preserve">Individual Classes </t>
  </si>
  <si>
    <t>Manuals Printing</t>
  </si>
  <si>
    <t>Quick Reference Cards</t>
  </si>
  <si>
    <t>Hospital Air Bridges/Access Points/Routers</t>
  </si>
  <si>
    <t>Tower Air Bridges/Access Points/Routers</t>
  </si>
  <si>
    <t>Network engineer 55K/yr X 2yr</t>
  </si>
  <si>
    <t>Network Manager 60K/yr X 2 yr</t>
  </si>
  <si>
    <t>Sub Total</t>
  </si>
  <si>
    <t>Field /Hospital Data Entry Hardware</t>
  </si>
  <si>
    <t>GIS Interface</t>
  </si>
  <si>
    <t>Meetings and Travel</t>
  </si>
  <si>
    <t>Installation Support</t>
  </si>
  <si>
    <t>Shared</t>
  </si>
  <si>
    <t>Project Management 60K/yr X 3yr</t>
  </si>
  <si>
    <t>System Adminstration  60K/yr X 3yr</t>
  </si>
  <si>
    <t>Database Management  60K/yr X 3yr</t>
  </si>
  <si>
    <t>Operations</t>
  </si>
  <si>
    <t>Task 4 - Implementation</t>
  </si>
  <si>
    <t>Task 3 Field /Hospital Data Entry Hardware</t>
  </si>
  <si>
    <t>Task 2 Software Development</t>
  </si>
  <si>
    <t>Task 1 Establish H&amp;M Tech Work Group</t>
  </si>
  <si>
    <t>Task 5 Infrastructure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</si>
</sst>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2" borderId="3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2" borderId="1" xfId="0" applyFill="1" applyBorder="1" applyAlignment="1">
      <alignment/>
    </xf>
    <xf numFmtId="4" fontId="2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42" fontId="2" fillId="0" borderId="11" xfId="17" applyNumberFormat="1" applyFont="1" applyBorder="1" applyAlignment="1">
      <alignment/>
    </xf>
    <xf numFmtId="42" fontId="0" fillId="0" borderId="12" xfId="17" applyNumberFormat="1" applyBorder="1" applyAlignment="1">
      <alignment/>
    </xf>
    <xf numFmtId="42" fontId="0" fillId="2" borderId="12" xfId="17" applyNumberFormat="1" applyFill="1" applyBorder="1" applyAlignment="1">
      <alignment/>
    </xf>
    <xf numFmtId="42" fontId="0" fillId="0" borderId="13" xfId="17" applyNumberFormat="1" applyBorder="1" applyAlignment="1">
      <alignment/>
    </xf>
    <xf numFmtId="42" fontId="0" fillId="2" borderId="1" xfId="17" applyNumberFormat="1" applyFill="1" applyBorder="1" applyAlignment="1">
      <alignment/>
    </xf>
    <xf numFmtId="42" fontId="0" fillId="0" borderId="14" xfId="17" applyNumberFormat="1" applyBorder="1" applyAlignment="1">
      <alignment/>
    </xf>
    <xf numFmtId="42" fontId="2" fillId="0" borderId="15" xfId="17" applyNumberFormat="1" applyFont="1" applyBorder="1" applyAlignment="1">
      <alignment/>
    </xf>
    <xf numFmtId="42" fontId="0" fillId="0" borderId="0" xfId="17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2" fontId="0" fillId="2" borderId="0" xfId="17" applyNumberFormat="1" applyFill="1" applyAlignment="1">
      <alignment/>
    </xf>
    <xf numFmtId="0" fontId="2" fillId="2" borderId="3" xfId="0" applyFont="1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3" fontId="2" fillId="0" borderId="15" xfId="17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2" fontId="2" fillId="2" borderId="20" xfId="17" applyNumberFormat="1" applyFont="1" applyFill="1" applyBorder="1" applyAlignment="1">
      <alignment horizontal="center" vertical="center" wrapText="1"/>
    </xf>
    <xf numFmtId="42" fontId="2" fillId="2" borderId="21" xfId="17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2" sqref="O22"/>
    </sheetView>
  </sheetViews>
  <sheetFormatPr defaultColWidth="9.140625" defaultRowHeight="12.75"/>
  <cols>
    <col min="1" max="1" width="36.7109375" style="15" customWidth="1"/>
    <col min="2" max="2" width="10.140625" style="0" bestFit="1" customWidth="1"/>
    <col min="3" max="3" width="9.28125" style="0" customWidth="1"/>
    <col min="4" max="4" width="11.421875" style="0" customWidth="1"/>
    <col min="5" max="5" width="9.00390625" style="0" customWidth="1"/>
    <col min="6" max="6" width="10.7109375" style="0" customWidth="1"/>
    <col min="7" max="7" width="9.7109375" style="0" customWidth="1"/>
    <col min="8" max="8" width="11.28125" style="0" customWidth="1"/>
    <col min="10" max="10" width="11.00390625" style="0" customWidth="1"/>
    <col min="11" max="11" width="8.8515625" style="0" customWidth="1"/>
    <col min="12" max="12" width="11.28125" style="0" customWidth="1"/>
    <col min="13" max="13" width="13.57421875" style="28" customWidth="1"/>
  </cols>
  <sheetData>
    <row r="1" spans="1:13" s="29" customFormat="1" ht="28.5" customHeight="1">
      <c r="A1" s="36" t="s">
        <v>0</v>
      </c>
      <c r="B1" s="38" t="s">
        <v>1</v>
      </c>
      <c r="C1" s="35" t="s">
        <v>2</v>
      </c>
      <c r="D1" s="35"/>
      <c r="E1" s="35" t="s">
        <v>3</v>
      </c>
      <c r="F1" s="35"/>
      <c r="G1" s="35" t="s">
        <v>4</v>
      </c>
      <c r="H1" s="35"/>
      <c r="I1" s="35" t="s">
        <v>39</v>
      </c>
      <c r="J1" s="35"/>
      <c r="K1" s="35" t="s">
        <v>7</v>
      </c>
      <c r="L1" s="35"/>
      <c r="M1" s="40"/>
    </row>
    <row r="2" spans="1:13" s="29" customFormat="1" ht="26.25" thickBot="1">
      <c r="A2" s="37"/>
      <c r="B2" s="39"/>
      <c r="C2" s="30" t="s">
        <v>5</v>
      </c>
      <c r="D2" s="30" t="s">
        <v>6</v>
      </c>
      <c r="E2" s="30" t="s">
        <v>5</v>
      </c>
      <c r="F2" s="30" t="s">
        <v>6</v>
      </c>
      <c r="G2" s="30" t="s">
        <v>5</v>
      </c>
      <c r="H2" s="30" t="s">
        <v>6</v>
      </c>
      <c r="I2" s="30" t="s">
        <v>5</v>
      </c>
      <c r="J2" s="30" t="s">
        <v>6</v>
      </c>
      <c r="K2" s="30" t="s">
        <v>5</v>
      </c>
      <c r="L2" s="30" t="s">
        <v>6</v>
      </c>
      <c r="M2" s="41"/>
    </row>
    <row r="3" spans="1:13" ht="12.75">
      <c r="A3" s="11" t="s">
        <v>14</v>
      </c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  <c r="M3" s="22"/>
    </row>
    <row r="4" spans="1:13" ht="12.75">
      <c r="A4" s="4" t="s">
        <v>15</v>
      </c>
      <c r="B4" s="2">
        <v>125000</v>
      </c>
      <c r="C4" s="16">
        <v>4</v>
      </c>
      <c r="D4" s="16">
        <f>$B4*C4</f>
        <v>500000</v>
      </c>
      <c r="E4" s="16">
        <v>4</v>
      </c>
      <c r="F4" s="16">
        <f>$B4*E4</f>
        <v>500000</v>
      </c>
      <c r="G4" s="16">
        <v>5</v>
      </c>
      <c r="H4" s="16">
        <f>$B4*G4</f>
        <v>625000</v>
      </c>
      <c r="I4" s="16"/>
      <c r="J4" s="16">
        <f>$B4*I4</f>
        <v>0</v>
      </c>
      <c r="K4" s="16">
        <f aca="true" t="shared" si="0" ref="K4:K36">C4+E4+G4+I4</f>
        <v>13</v>
      </c>
      <c r="L4" s="16">
        <f aca="true" t="shared" si="1" ref="L4:L9">D4+F4+H4+J4</f>
        <v>1625000</v>
      </c>
      <c r="M4" s="22"/>
    </row>
    <row r="5" spans="1:13" ht="12.75">
      <c r="A5" s="4" t="s">
        <v>30</v>
      </c>
      <c r="B5" s="2">
        <v>4000</v>
      </c>
      <c r="C5" s="16">
        <v>15</v>
      </c>
      <c r="D5" s="16">
        <f>$B5*C5</f>
        <v>60000</v>
      </c>
      <c r="E5" s="16">
        <v>17</v>
      </c>
      <c r="F5" s="16">
        <f>$B5*E5</f>
        <v>68000</v>
      </c>
      <c r="G5" s="16">
        <v>15</v>
      </c>
      <c r="H5" s="16">
        <f>$B5*G5</f>
        <v>60000</v>
      </c>
      <c r="I5" s="16"/>
      <c r="J5" s="16">
        <f>$B5*I5</f>
        <v>0</v>
      </c>
      <c r="K5" s="16">
        <f t="shared" si="0"/>
        <v>47</v>
      </c>
      <c r="L5" s="16">
        <f t="shared" si="1"/>
        <v>188000</v>
      </c>
      <c r="M5" s="22"/>
    </row>
    <row r="6" spans="1:13" ht="12.75">
      <c r="A6" s="4" t="s">
        <v>31</v>
      </c>
      <c r="B6" s="2">
        <v>20000</v>
      </c>
      <c r="C6" s="16">
        <v>4</v>
      </c>
      <c r="D6" s="16">
        <f>$B6*C6</f>
        <v>80000</v>
      </c>
      <c r="E6" s="16">
        <v>4</v>
      </c>
      <c r="F6" s="16">
        <f>$B6*E6</f>
        <v>80000</v>
      </c>
      <c r="G6" s="16">
        <v>5</v>
      </c>
      <c r="H6" s="16">
        <f>$B6*G6</f>
        <v>100000</v>
      </c>
      <c r="I6" s="16"/>
      <c r="J6" s="16">
        <f>$B6*I6</f>
        <v>0</v>
      </c>
      <c r="K6" s="16">
        <f>C6+E6+G6+I6</f>
        <v>13</v>
      </c>
      <c r="L6" s="16">
        <f t="shared" si="1"/>
        <v>260000</v>
      </c>
      <c r="M6" s="22"/>
    </row>
    <row r="7" spans="1:13" ht="12.75">
      <c r="A7" s="4" t="s">
        <v>32</v>
      </c>
      <c r="B7" s="2">
        <f>2*55000</f>
        <v>110000</v>
      </c>
      <c r="C7" s="16"/>
      <c r="D7" s="16">
        <f>$B7*C7</f>
        <v>0</v>
      </c>
      <c r="E7" s="16"/>
      <c r="F7" s="16">
        <f>$B7*E7</f>
        <v>0</v>
      </c>
      <c r="G7" s="16"/>
      <c r="H7" s="16">
        <f>$B7*G7</f>
        <v>0</v>
      </c>
      <c r="I7" s="16">
        <v>1</v>
      </c>
      <c r="J7" s="16">
        <f>$B7*I7</f>
        <v>110000</v>
      </c>
      <c r="K7" s="16">
        <f>C7+E7+G7+I7</f>
        <v>1</v>
      </c>
      <c r="L7" s="16">
        <f t="shared" si="1"/>
        <v>110000</v>
      </c>
      <c r="M7" s="22"/>
    </row>
    <row r="8" spans="1:13" ht="12.75">
      <c r="A8" s="4" t="s">
        <v>33</v>
      </c>
      <c r="B8" s="2">
        <f>2*65000</f>
        <v>130000</v>
      </c>
      <c r="C8" s="16"/>
      <c r="D8" s="16">
        <f>$B8*C8</f>
        <v>0</v>
      </c>
      <c r="E8" s="16"/>
      <c r="F8" s="16">
        <f>$B8*E8</f>
        <v>0</v>
      </c>
      <c r="G8" s="16"/>
      <c r="H8" s="16">
        <f>$B8*G8</f>
        <v>0</v>
      </c>
      <c r="I8" s="16">
        <v>1</v>
      </c>
      <c r="J8" s="16">
        <f>$B8*I8</f>
        <v>130000</v>
      </c>
      <c r="K8" s="16">
        <f>C8+E8+G8+I8</f>
        <v>1</v>
      </c>
      <c r="L8" s="16">
        <f t="shared" si="1"/>
        <v>130000</v>
      </c>
      <c r="M8" s="22"/>
    </row>
    <row r="9" spans="1:13" ht="12.75">
      <c r="A9" s="4" t="s">
        <v>34</v>
      </c>
      <c r="B9" s="2"/>
      <c r="C9" s="16"/>
      <c r="D9" s="16">
        <f>SUM(D4:D8)</f>
        <v>640000</v>
      </c>
      <c r="E9" s="16"/>
      <c r="F9" s="16">
        <f>SUM(F4:F8)</f>
        <v>648000</v>
      </c>
      <c r="G9" s="16"/>
      <c r="H9" s="16">
        <f>SUM(H4:H8)</f>
        <v>785000</v>
      </c>
      <c r="I9" s="16"/>
      <c r="J9" s="16">
        <f>SUM(J4:J8)</f>
        <v>240000</v>
      </c>
      <c r="K9" s="16">
        <f t="shared" si="0"/>
        <v>0</v>
      </c>
      <c r="L9" s="16">
        <f t="shared" si="1"/>
        <v>2313000</v>
      </c>
      <c r="M9" s="22">
        <f>SUM(L4:L8)</f>
        <v>2313000</v>
      </c>
    </row>
    <row r="10" spans="1:13" ht="13.5" thickBot="1">
      <c r="A10" s="4"/>
      <c r="B10" s="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3"/>
    </row>
    <row r="11" spans="1:13" s="1" customFormat="1" ht="12.75">
      <c r="A11" s="10" t="s">
        <v>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1"/>
    </row>
    <row r="12" spans="1:13" ht="12.75">
      <c r="A12" s="4" t="s">
        <v>8</v>
      </c>
      <c r="B12" s="2">
        <v>7000</v>
      </c>
      <c r="C12" s="16">
        <v>113</v>
      </c>
      <c r="D12" s="16">
        <f aca="true" t="shared" si="2" ref="D12:D18">$B12*C12</f>
        <v>791000</v>
      </c>
      <c r="E12" s="16">
        <v>37</v>
      </c>
      <c r="F12" s="16">
        <f aca="true" t="shared" si="3" ref="F12:F18">$B12*E12</f>
        <v>259000</v>
      </c>
      <c r="G12" s="16">
        <v>119</v>
      </c>
      <c r="H12" s="16">
        <f aca="true" t="shared" si="4" ref="H12:H18">$B12*G12</f>
        <v>833000</v>
      </c>
      <c r="I12" s="16"/>
      <c r="J12" s="16">
        <f aca="true" t="shared" si="5" ref="J12:J18">$B12*I12</f>
        <v>0</v>
      </c>
      <c r="K12" s="16">
        <f aca="true" t="shared" si="6" ref="K12:L19">C12+E12+G12+I12</f>
        <v>269</v>
      </c>
      <c r="L12" s="16">
        <f t="shared" si="6"/>
        <v>1883000</v>
      </c>
      <c r="M12" s="22"/>
    </row>
    <row r="13" spans="1:13" ht="12.75">
      <c r="A13" s="4" t="s">
        <v>9</v>
      </c>
      <c r="B13" s="2">
        <v>9000</v>
      </c>
      <c r="C13" s="16">
        <v>17</v>
      </c>
      <c r="D13" s="16">
        <f t="shared" si="2"/>
        <v>153000</v>
      </c>
      <c r="E13" s="16">
        <v>6</v>
      </c>
      <c r="F13" s="16">
        <f t="shared" si="3"/>
        <v>54000</v>
      </c>
      <c r="G13" s="16">
        <v>23</v>
      </c>
      <c r="H13" s="16">
        <f t="shared" si="4"/>
        <v>207000</v>
      </c>
      <c r="I13" s="16"/>
      <c r="J13" s="16">
        <f t="shared" si="5"/>
        <v>0</v>
      </c>
      <c r="K13" s="16">
        <f t="shared" si="6"/>
        <v>46</v>
      </c>
      <c r="L13" s="16">
        <f t="shared" si="6"/>
        <v>414000</v>
      </c>
      <c r="M13" s="22"/>
    </row>
    <row r="14" spans="1:13" ht="12.75">
      <c r="A14" s="4" t="s">
        <v>12</v>
      </c>
      <c r="B14" s="2">
        <v>1000</v>
      </c>
      <c r="C14" s="16">
        <f>C13+C12</f>
        <v>130</v>
      </c>
      <c r="D14" s="16">
        <f t="shared" si="2"/>
        <v>130000</v>
      </c>
      <c r="E14" s="16">
        <f>E13+E12</f>
        <v>43</v>
      </c>
      <c r="F14" s="16">
        <f t="shared" si="3"/>
        <v>43000</v>
      </c>
      <c r="G14" s="16">
        <f>G13+G12</f>
        <v>142</v>
      </c>
      <c r="H14" s="16">
        <f t="shared" si="4"/>
        <v>142000</v>
      </c>
      <c r="I14" s="16"/>
      <c r="J14" s="16">
        <f t="shared" si="5"/>
        <v>0</v>
      </c>
      <c r="K14" s="16">
        <f t="shared" si="6"/>
        <v>315</v>
      </c>
      <c r="L14" s="16">
        <f t="shared" si="6"/>
        <v>315000</v>
      </c>
      <c r="M14" s="22"/>
    </row>
    <row r="15" spans="1:13" ht="12.75">
      <c r="A15" s="4" t="s">
        <v>10</v>
      </c>
      <c r="B15" s="2">
        <f>80*36</f>
        <v>2880</v>
      </c>
      <c r="C15" s="16">
        <v>17</v>
      </c>
      <c r="D15" s="16">
        <f t="shared" si="2"/>
        <v>48960</v>
      </c>
      <c r="E15" s="16">
        <v>6</v>
      </c>
      <c r="F15" s="16">
        <f t="shared" si="3"/>
        <v>17280</v>
      </c>
      <c r="G15" s="16">
        <v>23</v>
      </c>
      <c r="H15" s="16">
        <f t="shared" si="4"/>
        <v>66240</v>
      </c>
      <c r="I15" s="16"/>
      <c r="J15" s="16">
        <f t="shared" si="5"/>
        <v>0</v>
      </c>
      <c r="K15" s="16">
        <f t="shared" si="6"/>
        <v>46</v>
      </c>
      <c r="L15" s="16">
        <f t="shared" si="6"/>
        <v>132480</v>
      </c>
      <c r="M15" s="22"/>
    </row>
    <row r="16" spans="1:13" ht="12.75">
      <c r="A16" s="4" t="s">
        <v>11</v>
      </c>
      <c r="B16" s="2">
        <v>4000</v>
      </c>
      <c r="C16" s="16">
        <v>15</v>
      </c>
      <c r="D16" s="16">
        <f t="shared" si="2"/>
        <v>60000</v>
      </c>
      <c r="E16" s="16">
        <v>17</v>
      </c>
      <c r="F16" s="16">
        <f t="shared" si="3"/>
        <v>68000</v>
      </c>
      <c r="G16" s="16">
        <v>15</v>
      </c>
      <c r="H16" s="16">
        <f t="shared" si="4"/>
        <v>60000</v>
      </c>
      <c r="I16" s="16"/>
      <c r="J16" s="16">
        <f t="shared" si="5"/>
        <v>0</v>
      </c>
      <c r="K16" s="16">
        <f t="shared" si="6"/>
        <v>47</v>
      </c>
      <c r="L16" s="16">
        <f t="shared" si="6"/>
        <v>188000</v>
      </c>
      <c r="M16" s="22"/>
    </row>
    <row r="17" spans="1:13" ht="12.75">
      <c r="A17" s="4" t="s">
        <v>13</v>
      </c>
      <c r="B17" s="2">
        <v>500</v>
      </c>
      <c r="C17" s="16">
        <v>15</v>
      </c>
      <c r="D17" s="16">
        <f t="shared" si="2"/>
        <v>7500</v>
      </c>
      <c r="E17" s="16">
        <v>17</v>
      </c>
      <c r="F17" s="16">
        <f t="shared" si="3"/>
        <v>8500</v>
      </c>
      <c r="G17" s="16">
        <v>15</v>
      </c>
      <c r="H17" s="16">
        <f t="shared" si="4"/>
        <v>7500</v>
      </c>
      <c r="I17" s="16"/>
      <c r="J17" s="16">
        <f t="shared" si="5"/>
        <v>0</v>
      </c>
      <c r="K17" s="16">
        <f t="shared" si="6"/>
        <v>47</v>
      </c>
      <c r="L17" s="16">
        <f t="shared" si="6"/>
        <v>23500</v>
      </c>
      <c r="M17" s="22"/>
    </row>
    <row r="18" spans="1:13" ht="12.75">
      <c r="A18" s="4" t="s">
        <v>38</v>
      </c>
      <c r="B18" s="2">
        <v>50000</v>
      </c>
      <c r="C18" s="16"/>
      <c r="D18" s="16">
        <f t="shared" si="2"/>
        <v>0</v>
      </c>
      <c r="E18" s="16"/>
      <c r="F18" s="16">
        <f t="shared" si="3"/>
        <v>0</v>
      </c>
      <c r="G18" s="16"/>
      <c r="H18" s="16">
        <f t="shared" si="4"/>
        <v>0</v>
      </c>
      <c r="I18" s="16">
        <v>3</v>
      </c>
      <c r="J18" s="16">
        <f t="shared" si="5"/>
        <v>150000</v>
      </c>
      <c r="K18" s="16">
        <f t="shared" si="6"/>
        <v>3</v>
      </c>
      <c r="L18" s="16">
        <f t="shared" si="6"/>
        <v>150000</v>
      </c>
      <c r="M18" s="22"/>
    </row>
    <row r="19" spans="1:13" ht="12.75">
      <c r="A19" s="4" t="s">
        <v>34</v>
      </c>
      <c r="B19" s="2"/>
      <c r="C19" s="16">
        <f aca="true" t="shared" si="7" ref="C19:I19">SUM(C12:C18)</f>
        <v>307</v>
      </c>
      <c r="D19" s="16">
        <f t="shared" si="7"/>
        <v>1190460</v>
      </c>
      <c r="E19" s="16">
        <f t="shared" si="7"/>
        <v>126</v>
      </c>
      <c r="F19" s="16">
        <f t="shared" si="7"/>
        <v>449780</v>
      </c>
      <c r="G19" s="16">
        <f t="shared" si="7"/>
        <v>337</v>
      </c>
      <c r="H19" s="16">
        <f t="shared" si="7"/>
        <v>1315740</v>
      </c>
      <c r="I19" s="16">
        <f t="shared" si="7"/>
        <v>3</v>
      </c>
      <c r="J19" s="16">
        <f>SUM(J12:J18)</f>
        <v>150000</v>
      </c>
      <c r="K19" s="16">
        <f t="shared" si="6"/>
        <v>773</v>
      </c>
      <c r="L19" s="16">
        <f t="shared" si="6"/>
        <v>3105980</v>
      </c>
      <c r="M19" s="22">
        <f>SUM(L12:L18)</f>
        <v>3105980</v>
      </c>
    </row>
    <row r="20" spans="1:13" ht="12.75">
      <c r="A20" s="4"/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3"/>
    </row>
    <row r="21" spans="1:13" ht="12.75">
      <c r="A21" s="11" t="s">
        <v>16</v>
      </c>
      <c r="B21" s="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2"/>
    </row>
    <row r="22" spans="1:13" ht="12.75">
      <c r="A22" s="4" t="s">
        <v>24</v>
      </c>
      <c r="B22" s="2">
        <v>25000</v>
      </c>
      <c r="C22" s="16"/>
      <c r="D22" s="16">
        <f aca="true" t="shared" si="8" ref="D22:D27">$B22*C22</f>
        <v>0</v>
      </c>
      <c r="E22" s="16"/>
      <c r="F22" s="16">
        <f aca="true" t="shared" si="9" ref="F22:F27">$B22*E22</f>
        <v>0</v>
      </c>
      <c r="G22" s="16"/>
      <c r="H22" s="16">
        <f aca="true" t="shared" si="10" ref="H22:H27">$B22*G22</f>
        <v>0</v>
      </c>
      <c r="I22" s="16">
        <v>1</v>
      </c>
      <c r="J22" s="16">
        <f aca="true" t="shared" si="11" ref="J22:J27">$B22*I22</f>
        <v>25000</v>
      </c>
      <c r="K22" s="16">
        <f t="shared" si="0"/>
        <v>1</v>
      </c>
      <c r="L22" s="16">
        <f aca="true" t="shared" si="12" ref="L22:L28">D22+F22+H22+J22</f>
        <v>25000</v>
      </c>
      <c r="M22" s="22"/>
    </row>
    <row r="23" spans="1:13" ht="12.75">
      <c r="A23" s="4" t="s">
        <v>25</v>
      </c>
      <c r="B23" s="2">
        <v>25000</v>
      </c>
      <c r="C23" s="16"/>
      <c r="D23" s="16">
        <f t="shared" si="8"/>
        <v>0</v>
      </c>
      <c r="E23" s="16"/>
      <c r="F23" s="16">
        <f t="shared" si="9"/>
        <v>0</v>
      </c>
      <c r="G23" s="16"/>
      <c r="H23" s="16">
        <f t="shared" si="10"/>
        <v>0</v>
      </c>
      <c r="I23" s="16">
        <v>1</v>
      </c>
      <c r="J23" s="16">
        <f t="shared" si="11"/>
        <v>25000</v>
      </c>
      <c r="K23" s="16">
        <f t="shared" si="0"/>
        <v>1</v>
      </c>
      <c r="L23" s="16">
        <f t="shared" si="12"/>
        <v>25000</v>
      </c>
      <c r="M23" s="22"/>
    </row>
    <row r="24" spans="1:13" ht="12.75">
      <c r="A24" s="4" t="s">
        <v>26</v>
      </c>
      <c r="B24" s="2">
        <v>1000</v>
      </c>
      <c r="C24" s="16"/>
      <c r="D24" s="16">
        <f t="shared" si="8"/>
        <v>0</v>
      </c>
      <c r="E24" s="16"/>
      <c r="F24" s="16">
        <f t="shared" si="9"/>
        <v>0</v>
      </c>
      <c r="G24" s="16"/>
      <c r="H24" s="16">
        <f t="shared" si="10"/>
        <v>0</v>
      </c>
      <c r="I24" s="16">
        <v>15</v>
      </c>
      <c r="J24" s="16">
        <f t="shared" si="11"/>
        <v>15000</v>
      </c>
      <c r="K24" s="16">
        <f t="shared" si="0"/>
        <v>15</v>
      </c>
      <c r="L24" s="16">
        <f t="shared" si="12"/>
        <v>15000</v>
      </c>
      <c r="M24" s="22"/>
    </row>
    <row r="25" spans="1:13" ht="12.75">
      <c r="A25" s="4" t="s">
        <v>27</v>
      </c>
      <c r="B25" s="2">
        <v>1000</v>
      </c>
      <c r="C25" s="16">
        <v>0</v>
      </c>
      <c r="D25" s="16">
        <f t="shared" si="8"/>
        <v>0</v>
      </c>
      <c r="E25" s="16">
        <v>0</v>
      </c>
      <c r="F25" s="16">
        <f t="shared" si="9"/>
        <v>0</v>
      </c>
      <c r="G25" s="16">
        <v>0</v>
      </c>
      <c r="H25" s="16">
        <f t="shared" si="10"/>
        <v>0</v>
      </c>
      <c r="I25" s="16"/>
      <c r="J25" s="16">
        <f t="shared" si="11"/>
        <v>0</v>
      </c>
      <c r="K25" s="16">
        <f t="shared" si="0"/>
        <v>0</v>
      </c>
      <c r="L25" s="16">
        <f t="shared" si="12"/>
        <v>0</v>
      </c>
      <c r="M25" s="22"/>
    </row>
    <row r="26" spans="1:13" ht="12.75">
      <c r="A26" s="4" t="s">
        <v>28</v>
      </c>
      <c r="B26" s="2">
        <v>10</v>
      </c>
      <c r="C26" s="16">
        <f>(C14+C16)*2</f>
        <v>290</v>
      </c>
      <c r="D26" s="16">
        <f t="shared" si="8"/>
        <v>2900</v>
      </c>
      <c r="E26" s="16">
        <f>(E14+E16)*2</f>
        <v>120</v>
      </c>
      <c r="F26" s="16">
        <f t="shared" si="9"/>
        <v>1200</v>
      </c>
      <c r="G26" s="16">
        <f>(G14+G16)*2</f>
        <v>314</v>
      </c>
      <c r="H26" s="16">
        <f t="shared" si="10"/>
        <v>3140</v>
      </c>
      <c r="I26" s="16"/>
      <c r="J26" s="16">
        <f t="shared" si="11"/>
        <v>0</v>
      </c>
      <c r="K26" s="16">
        <f t="shared" si="0"/>
        <v>724</v>
      </c>
      <c r="L26" s="16">
        <f t="shared" si="12"/>
        <v>7240</v>
      </c>
      <c r="M26" s="22"/>
    </row>
    <row r="27" spans="1:13" ht="12.75">
      <c r="A27" s="4" t="s">
        <v>29</v>
      </c>
      <c r="B27" s="2">
        <v>2</v>
      </c>
      <c r="C27" s="16">
        <f>C26</f>
        <v>290</v>
      </c>
      <c r="D27" s="16">
        <f t="shared" si="8"/>
        <v>580</v>
      </c>
      <c r="E27" s="16">
        <f>E26</f>
        <v>120</v>
      </c>
      <c r="F27" s="16">
        <f t="shared" si="9"/>
        <v>240</v>
      </c>
      <c r="G27" s="16">
        <f>G26</f>
        <v>314</v>
      </c>
      <c r="H27" s="16">
        <f t="shared" si="10"/>
        <v>628</v>
      </c>
      <c r="I27" s="16"/>
      <c r="J27" s="16">
        <f t="shared" si="11"/>
        <v>0</v>
      </c>
      <c r="K27" s="16">
        <f t="shared" si="0"/>
        <v>724</v>
      </c>
      <c r="L27" s="16">
        <f t="shared" si="12"/>
        <v>1448</v>
      </c>
      <c r="M27" s="22"/>
    </row>
    <row r="28" spans="1:13" ht="12.75">
      <c r="A28" s="12" t="s">
        <v>34</v>
      </c>
      <c r="B28" s="6"/>
      <c r="C28" s="18"/>
      <c r="D28" s="18">
        <f>SUM(D22:D27)</f>
        <v>3480</v>
      </c>
      <c r="E28" s="18"/>
      <c r="F28" s="18">
        <f>SUM(F22:F27)</f>
        <v>1440</v>
      </c>
      <c r="G28" s="18"/>
      <c r="H28" s="18">
        <f>SUM(H22:H27)</f>
        <v>3768</v>
      </c>
      <c r="I28" s="18"/>
      <c r="J28" s="18">
        <f>SUM(J22:J27)</f>
        <v>65000</v>
      </c>
      <c r="K28" s="18">
        <f t="shared" si="0"/>
        <v>0</v>
      </c>
      <c r="L28" s="18">
        <f t="shared" si="12"/>
        <v>73688</v>
      </c>
      <c r="M28" s="24">
        <f>SUM(L22:L27)</f>
        <v>73688</v>
      </c>
    </row>
    <row r="29" spans="2:1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1"/>
    </row>
    <row r="30" spans="1:13" ht="12.75">
      <c r="A30" s="11" t="s">
        <v>18</v>
      </c>
      <c r="B30" s="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2"/>
    </row>
    <row r="31" spans="1:13" ht="12.75">
      <c r="A31" s="4" t="s">
        <v>19</v>
      </c>
      <c r="B31" s="2">
        <v>200000</v>
      </c>
      <c r="C31" s="16"/>
      <c r="D31" s="16">
        <f aca="true" t="shared" si="13" ref="D31:D36">$B31*C31</f>
        <v>0</v>
      </c>
      <c r="E31" s="16"/>
      <c r="F31" s="16">
        <f aca="true" t="shared" si="14" ref="F31:F36">$B31*E31</f>
        <v>0</v>
      </c>
      <c r="G31" s="16"/>
      <c r="H31" s="16">
        <f aca="true" t="shared" si="15" ref="H31:H36">$B31*G31</f>
        <v>0</v>
      </c>
      <c r="I31" s="16">
        <v>1</v>
      </c>
      <c r="J31" s="16">
        <f aca="true" t="shared" si="16" ref="J31:J36">$B31*I31</f>
        <v>200000</v>
      </c>
      <c r="K31" s="16">
        <f t="shared" si="0"/>
        <v>1</v>
      </c>
      <c r="L31" s="16">
        <f aca="true" t="shared" si="17" ref="L31:L37">D31+F31+H31+J31</f>
        <v>200000</v>
      </c>
      <c r="M31" s="22"/>
    </row>
    <row r="32" spans="1:13" ht="12.75">
      <c r="A32" s="4" t="s">
        <v>20</v>
      </c>
      <c r="B32" s="2">
        <v>50000</v>
      </c>
      <c r="C32" s="16"/>
      <c r="D32" s="16">
        <f t="shared" si="13"/>
        <v>0</v>
      </c>
      <c r="E32" s="16"/>
      <c r="F32" s="16">
        <f t="shared" si="14"/>
        <v>0</v>
      </c>
      <c r="G32" s="16"/>
      <c r="H32" s="16">
        <f t="shared" si="15"/>
        <v>0</v>
      </c>
      <c r="I32" s="16">
        <v>1</v>
      </c>
      <c r="J32" s="16">
        <f t="shared" si="16"/>
        <v>50000</v>
      </c>
      <c r="K32" s="16">
        <f t="shared" si="0"/>
        <v>1</v>
      </c>
      <c r="L32" s="16">
        <f t="shared" si="17"/>
        <v>50000</v>
      </c>
      <c r="M32" s="22"/>
    </row>
    <row r="33" spans="1:13" ht="12.75">
      <c r="A33" s="4" t="s">
        <v>21</v>
      </c>
      <c r="B33" s="2">
        <v>50000</v>
      </c>
      <c r="C33" s="16"/>
      <c r="D33" s="16">
        <f t="shared" si="13"/>
        <v>0</v>
      </c>
      <c r="E33" s="16"/>
      <c r="F33" s="16">
        <f t="shared" si="14"/>
        <v>0</v>
      </c>
      <c r="G33" s="16"/>
      <c r="H33" s="16">
        <f t="shared" si="15"/>
        <v>0</v>
      </c>
      <c r="I33" s="16">
        <v>1</v>
      </c>
      <c r="J33" s="16">
        <f t="shared" si="16"/>
        <v>50000</v>
      </c>
      <c r="K33" s="16">
        <f t="shared" si="0"/>
        <v>1</v>
      </c>
      <c r="L33" s="16">
        <f t="shared" si="17"/>
        <v>50000</v>
      </c>
      <c r="M33" s="22"/>
    </row>
    <row r="34" spans="1:13" ht="12.75">
      <c r="A34" s="4" t="s">
        <v>22</v>
      </c>
      <c r="B34" s="2">
        <v>50000</v>
      </c>
      <c r="C34" s="16"/>
      <c r="D34" s="16">
        <f t="shared" si="13"/>
        <v>0</v>
      </c>
      <c r="E34" s="16"/>
      <c r="F34" s="16">
        <f t="shared" si="14"/>
        <v>0</v>
      </c>
      <c r="G34" s="16"/>
      <c r="H34" s="16">
        <f t="shared" si="15"/>
        <v>0</v>
      </c>
      <c r="I34" s="16">
        <v>0</v>
      </c>
      <c r="J34" s="16">
        <f t="shared" si="16"/>
        <v>0</v>
      </c>
      <c r="K34" s="16">
        <f t="shared" si="0"/>
        <v>0</v>
      </c>
      <c r="L34" s="16">
        <f t="shared" si="17"/>
        <v>0</v>
      </c>
      <c r="M34" s="22"/>
    </row>
    <row r="35" spans="1:13" ht="12.75">
      <c r="A35" s="4" t="s">
        <v>36</v>
      </c>
      <c r="B35" s="2">
        <v>25000</v>
      </c>
      <c r="C35" s="16"/>
      <c r="D35" s="16">
        <f t="shared" si="13"/>
        <v>0</v>
      </c>
      <c r="E35" s="16"/>
      <c r="F35" s="16">
        <f t="shared" si="14"/>
        <v>0</v>
      </c>
      <c r="G35" s="16"/>
      <c r="H35" s="16">
        <f t="shared" si="15"/>
        <v>0</v>
      </c>
      <c r="I35" s="16">
        <v>1</v>
      </c>
      <c r="J35" s="16">
        <f t="shared" si="16"/>
        <v>25000</v>
      </c>
      <c r="K35" s="16">
        <f t="shared" si="0"/>
        <v>1</v>
      </c>
      <c r="L35" s="16">
        <f t="shared" si="17"/>
        <v>25000</v>
      </c>
      <c r="M35" s="22"/>
    </row>
    <row r="36" spans="1:13" ht="12.75">
      <c r="A36" s="4" t="s">
        <v>23</v>
      </c>
      <c r="B36" s="2">
        <v>0.8</v>
      </c>
      <c r="C36" s="16">
        <v>75000</v>
      </c>
      <c r="D36" s="16">
        <f t="shared" si="13"/>
        <v>60000</v>
      </c>
      <c r="E36" s="16">
        <v>50000</v>
      </c>
      <c r="F36" s="16">
        <f t="shared" si="14"/>
        <v>40000</v>
      </c>
      <c r="G36" s="16">
        <v>75000</v>
      </c>
      <c r="H36" s="16">
        <f t="shared" si="15"/>
        <v>60000</v>
      </c>
      <c r="I36" s="16">
        <v>500</v>
      </c>
      <c r="J36" s="16">
        <f t="shared" si="16"/>
        <v>400</v>
      </c>
      <c r="K36" s="16">
        <f t="shared" si="0"/>
        <v>200500</v>
      </c>
      <c r="L36" s="16">
        <f t="shared" si="17"/>
        <v>160400</v>
      </c>
      <c r="M36" s="22"/>
    </row>
    <row r="37" spans="1:13" ht="12.75">
      <c r="A37" s="4" t="s">
        <v>34</v>
      </c>
      <c r="B37" s="2"/>
      <c r="C37" s="16"/>
      <c r="D37" s="16">
        <f>SUM(D31:D36)</f>
        <v>60000</v>
      </c>
      <c r="E37" s="16"/>
      <c r="F37" s="16">
        <f>SUM(F31:F36)</f>
        <v>40000</v>
      </c>
      <c r="G37" s="16"/>
      <c r="H37" s="16">
        <f>SUM(H31:H36)</f>
        <v>60000</v>
      </c>
      <c r="I37" s="16"/>
      <c r="J37" s="16">
        <f>SUM(J31:J36)</f>
        <v>325400</v>
      </c>
      <c r="K37" s="16"/>
      <c r="L37" s="16">
        <f t="shared" si="17"/>
        <v>485400</v>
      </c>
      <c r="M37" s="22">
        <f>SUM(L31:L36)</f>
        <v>485400</v>
      </c>
    </row>
    <row r="38" spans="1:13" ht="12.75">
      <c r="A38" s="4"/>
      <c r="B38" s="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3"/>
    </row>
    <row r="39" spans="1:13" ht="12.75">
      <c r="A39" s="11" t="s">
        <v>43</v>
      </c>
      <c r="B39" s="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2"/>
    </row>
    <row r="40" spans="1:13" ht="12.75">
      <c r="A40" s="4" t="s">
        <v>41</v>
      </c>
      <c r="B40" s="2">
        <f>3*60000</f>
        <v>180000</v>
      </c>
      <c r="C40" s="16"/>
      <c r="D40" s="16">
        <v>0</v>
      </c>
      <c r="E40" s="16"/>
      <c r="F40" s="16">
        <f>$B40*E40</f>
        <v>0</v>
      </c>
      <c r="G40" s="16"/>
      <c r="H40" s="16">
        <f>$B40*G40</f>
        <v>0</v>
      </c>
      <c r="I40" s="16">
        <v>1</v>
      </c>
      <c r="J40" s="16">
        <f>$B40*I40</f>
        <v>180000</v>
      </c>
      <c r="K40" s="16">
        <f>C40+E40+G40+I40</f>
        <v>1</v>
      </c>
      <c r="L40" s="16">
        <f>D40+F40+H40+J40</f>
        <v>180000</v>
      </c>
      <c r="M40" s="22"/>
    </row>
    <row r="41" spans="1:13" ht="12.75">
      <c r="A41" s="4" t="s">
        <v>42</v>
      </c>
      <c r="B41" s="2">
        <f>3*60000</f>
        <v>180000</v>
      </c>
      <c r="C41" s="16"/>
      <c r="D41" s="16">
        <f>$B41*C41</f>
        <v>0</v>
      </c>
      <c r="E41" s="16"/>
      <c r="F41" s="16">
        <f>$B41*E41</f>
        <v>0</v>
      </c>
      <c r="G41" s="16"/>
      <c r="H41" s="16">
        <f>$B41*G41</f>
        <v>0</v>
      </c>
      <c r="I41" s="16">
        <v>1</v>
      </c>
      <c r="J41" s="16">
        <f>$B41*I41</f>
        <v>180000</v>
      </c>
      <c r="K41" s="16">
        <f>C41+E41+G41+I41</f>
        <v>1</v>
      </c>
      <c r="L41" s="16">
        <f>D41+F41+H41+J41</f>
        <v>180000</v>
      </c>
      <c r="M41" s="22"/>
    </row>
    <row r="42" spans="1:13" ht="12.75">
      <c r="A42" s="4" t="s">
        <v>34</v>
      </c>
      <c r="B42" s="2"/>
      <c r="C42" s="16"/>
      <c r="D42" s="16">
        <f>SUM(D40:D41)</f>
        <v>0</v>
      </c>
      <c r="E42" s="16"/>
      <c r="F42" s="16">
        <f>SUM(F40:F41)</f>
        <v>0</v>
      </c>
      <c r="G42" s="16"/>
      <c r="H42" s="16">
        <f>SUM(H40:H41)</f>
        <v>0</v>
      </c>
      <c r="I42" s="16"/>
      <c r="J42" s="16">
        <f>SUM(J40:J41)</f>
        <v>360000</v>
      </c>
      <c r="K42" s="16"/>
      <c r="L42" s="16">
        <f>D42+F42+H42+J42</f>
        <v>360000</v>
      </c>
      <c r="M42" s="22">
        <f>SUM(L40:L41)</f>
        <v>360000</v>
      </c>
    </row>
    <row r="43" spans="1:13" ht="12.75">
      <c r="A43" s="8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5"/>
    </row>
    <row r="44" spans="1:13" ht="12.75">
      <c r="A44" s="13" t="s">
        <v>17</v>
      </c>
      <c r="B44" s="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6"/>
    </row>
    <row r="45" spans="1:13" ht="12.75">
      <c r="A45" s="4" t="s">
        <v>40</v>
      </c>
      <c r="B45" s="2">
        <f>3*60000</f>
        <v>180000</v>
      </c>
      <c r="C45" s="16"/>
      <c r="D45" s="16">
        <f>$B45*C45</f>
        <v>0</v>
      </c>
      <c r="E45" s="16"/>
      <c r="F45" s="16">
        <f>$B45*E45</f>
        <v>0</v>
      </c>
      <c r="G45" s="16"/>
      <c r="H45" s="16">
        <f>$B45*G45</f>
        <v>0</v>
      </c>
      <c r="I45" s="16">
        <v>1</v>
      </c>
      <c r="J45" s="16">
        <f>$B45*I45</f>
        <v>180000</v>
      </c>
      <c r="K45" s="16">
        <f aca="true" t="shared" si="18" ref="K45:L47">C45+E45+G45+I45</f>
        <v>1</v>
      </c>
      <c r="L45" s="16">
        <f t="shared" si="18"/>
        <v>180000</v>
      </c>
      <c r="M45" s="22"/>
    </row>
    <row r="46" spans="1:13" ht="12.75">
      <c r="A46" s="4" t="s">
        <v>37</v>
      </c>
      <c r="B46" s="2">
        <v>4500</v>
      </c>
      <c r="C46" s="16"/>
      <c r="D46" s="16">
        <v>0</v>
      </c>
      <c r="E46" s="16"/>
      <c r="F46" s="16">
        <f>$B46*E46</f>
        <v>0</v>
      </c>
      <c r="G46" s="16"/>
      <c r="H46" s="16">
        <f>$B46*G46</f>
        <v>0</v>
      </c>
      <c r="I46" s="16">
        <v>30</v>
      </c>
      <c r="J46" s="16">
        <f>$B46*I46</f>
        <v>135000</v>
      </c>
      <c r="K46" s="16">
        <f t="shared" si="18"/>
        <v>30</v>
      </c>
      <c r="L46" s="16">
        <f t="shared" si="18"/>
        <v>135000</v>
      </c>
      <c r="M46" s="22"/>
    </row>
    <row r="47" spans="1:13" ht="12.75">
      <c r="A47" s="4" t="s">
        <v>34</v>
      </c>
      <c r="B47" s="2"/>
      <c r="C47" s="16"/>
      <c r="D47" s="16">
        <f aca="true" t="shared" si="19" ref="D47:J47">SUM(D45:D46)</f>
        <v>0</v>
      </c>
      <c r="E47" s="16">
        <f t="shared" si="19"/>
        <v>0</v>
      </c>
      <c r="F47" s="16">
        <f t="shared" si="19"/>
        <v>0</v>
      </c>
      <c r="G47" s="16">
        <f t="shared" si="19"/>
        <v>0</v>
      </c>
      <c r="H47" s="16">
        <f t="shared" si="19"/>
        <v>0</v>
      </c>
      <c r="I47" s="16">
        <f t="shared" si="19"/>
        <v>31</v>
      </c>
      <c r="J47" s="16">
        <f t="shared" si="19"/>
        <v>315000</v>
      </c>
      <c r="K47" s="16">
        <f t="shared" si="18"/>
        <v>31</v>
      </c>
      <c r="L47" s="16">
        <f t="shared" si="18"/>
        <v>315000</v>
      </c>
      <c r="M47" s="22">
        <f>SUM(L45:L46)</f>
        <v>315000</v>
      </c>
    </row>
    <row r="48" spans="1:13" ht="14.25" customHeight="1">
      <c r="A48" s="4"/>
      <c r="B48" s="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3"/>
    </row>
    <row r="49" spans="1:13" s="1" customFormat="1" ht="14.25" customHeight="1" thickBot="1">
      <c r="A49" s="14" t="s">
        <v>7</v>
      </c>
      <c r="B49" s="9"/>
      <c r="C49" s="20"/>
      <c r="D49" s="20">
        <f>D42+D47+D37+D28+D9+D19</f>
        <v>1893940</v>
      </c>
      <c r="E49" s="20"/>
      <c r="F49" s="20">
        <f>F42+F47+F37+F28+F9+F19</f>
        <v>1139220</v>
      </c>
      <c r="G49" s="20"/>
      <c r="H49" s="20">
        <f>H42+H47+H37+H28+H9+H19</f>
        <v>2164508</v>
      </c>
      <c r="I49" s="20"/>
      <c r="J49" s="20">
        <f>J42+J47+J37+J28+J9+J19</f>
        <v>1455400</v>
      </c>
      <c r="K49" s="20"/>
      <c r="L49" s="20">
        <f>D49+F49+H49+J49</f>
        <v>6653068</v>
      </c>
      <c r="M49" s="27">
        <f>SUM(M3:M47)</f>
        <v>6653068</v>
      </c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mergeCells count="8">
    <mergeCell ref="K1:L1"/>
    <mergeCell ref="A1:A2"/>
    <mergeCell ref="B1:B2"/>
    <mergeCell ref="M1:M2"/>
    <mergeCell ref="C1:D1"/>
    <mergeCell ref="E1:F1"/>
    <mergeCell ref="G1:H1"/>
    <mergeCell ref="I1:J1"/>
  </mergeCells>
  <printOptions/>
  <pageMargins left="0.25" right="0.25" top="0.5" bottom="0.5" header="0.5" footer="0.5"/>
  <pageSetup fitToHeight="1" fitToWidth="1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65" zoomScaleNormal="65" workbookViewId="0" topLeftCell="A1">
      <selection activeCell="M44" sqref="M44"/>
    </sheetView>
  </sheetViews>
  <sheetFormatPr defaultColWidth="9.140625" defaultRowHeight="12.75"/>
  <cols>
    <col min="1" max="1" width="42.28125" style="0" customWidth="1"/>
    <col min="2" max="2" width="12.57421875" style="0" customWidth="1"/>
    <col min="4" max="4" width="10.421875" style="0" bestFit="1" customWidth="1"/>
    <col min="6" max="6" width="11.57421875" style="0" bestFit="1" customWidth="1"/>
    <col min="7" max="7" width="9.28125" style="0" bestFit="1" customWidth="1"/>
    <col min="8" max="8" width="12.00390625" style="0" bestFit="1" customWidth="1"/>
    <col min="9" max="9" width="9.28125" style="0" bestFit="1" customWidth="1"/>
    <col min="10" max="10" width="12.00390625" style="0" bestFit="1" customWidth="1"/>
    <col min="11" max="11" width="9.28125" style="0" bestFit="1" customWidth="1"/>
    <col min="12" max="12" width="12.421875" style="0" bestFit="1" customWidth="1"/>
    <col min="13" max="13" width="13.28125" style="0" customWidth="1"/>
  </cols>
  <sheetData>
    <row r="1" spans="1:13" ht="12.75">
      <c r="A1" s="36" t="s">
        <v>0</v>
      </c>
      <c r="B1" s="38" t="s">
        <v>1</v>
      </c>
      <c r="C1" s="35" t="s">
        <v>2</v>
      </c>
      <c r="D1" s="35"/>
      <c r="E1" s="35" t="s">
        <v>3</v>
      </c>
      <c r="F1" s="35"/>
      <c r="G1" s="35" t="s">
        <v>4</v>
      </c>
      <c r="H1" s="35"/>
      <c r="I1" s="35" t="s">
        <v>39</v>
      </c>
      <c r="J1" s="35"/>
      <c r="K1" s="35" t="s">
        <v>7</v>
      </c>
      <c r="L1" s="35"/>
      <c r="M1" s="40"/>
    </row>
    <row r="2" spans="1:13" ht="26.25" thickBot="1">
      <c r="A2" s="37"/>
      <c r="B2" s="39"/>
      <c r="C2" s="30" t="s">
        <v>5</v>
      </c>
      <c r="D2" s="30" t="s">
        <v>6</v>
      </c>
      <c r="E2" s="30" t="s">
        <v>5</v>
      </c>
      <c r="F2" s="30" t="s">
        <v>6</v>
      </c>
      <c r="G2" s="30" t="s">
        <v>5</v>
      </c>
      <c r="H2" s="30" t="s">
        <v>6</v>
      </c>
      <c r="I2" s="30" t="s">
        <v>5</v>
      </c>
      <c r="J2" s="30" t="s">
        <v>6</v>
      </c>
      <c r="K2" s="30" t="s">
        <v>5</v>
      </c>
      <c r="L2" s="30" t="s">
        <v>6</v>
      </c>
      <c r="M2" s="41"/>
    </row>
    <row r="3" spans="1:13" ht="12.75">
      <c r="A3" s="13" t="s">
        <v>47</v>
      </c>
      <c r="B3" s="7"/>
      <c r="C3" s="19"/>
      <c r="D3" s="19"/>
      <c r="E3" s="19"/>
      <c r="F3" s="19"/>
      <c r="G3" s="19"/>
      <c r="H3" s="19"/>
      <c r="I3" s="19"/>
      <c r="J3" s="19"/>
      <c r="K3" s="19"/>
      <c r="L3" s="19"/>
      <c r="M3" s="26"/>
    </row>
    <row r="4" spans="1:13" ht="12.75">
      <c r="A4" s="4" t="s">
        <v>40</v>
      </c>
      <c r="B4" s="2">
        <f>3*60000</f>
        <v>180000</v>
      </c>
      <c r="C4" s="16"/>
      <c r="D4" s="16">
        <f>$B4*C4</f>
        <v>0</v>
      </c>
      <c r="E4" s="16"/>
      <c r="F4" s="16">
        <f>$B4*E4</f>
        <v>0</v>
      </c>
      <c r="G4" s="16"/>
      <c r="H4" s="16">
        <f>$B4*G4</f>
        <v>0</v>
      </c>
      <c r="I4" s="16">
        <v>1</v>
      </c>
      <c r="J4" s="16">
        <f>$B4*I4</f>
        <v>180000</v>
      </c>
      <c r="K4" s="16">
        <f aca="true" t="shared" si="0" ref="K4:L6">C4+E4+G4+I4</f>
        <v>1</v>
      </c>
      <c r="L4" s="16">
        <f t="shared" si="0"/>
        <v>180000</v>
      </c>
      <c r="M4" s="22"/>
    </row>
    <row r="5" spans="1:13" ht="12.75">
      <c r="A5" s="4" t="s">
        <v>37</v>
      </c>
      <c r="B5" s="2">
        <v>4500</v>
      </c>
      <c r="C5" s="16"/>
      <c r="D5" s="16">
        <v>0</v>
      </c>
      <c r="E5" s="16"/>
      <c r="F5" s="16">
        <f>$B5*E5</f>
        <v>0</v>
      </c>
      <c r="G5" s="16"/>
      <c r="H5" s="16">
        <f>$B5*G5</f>
        <v>0</v>
      </c>
      <c r="I5" s="16">
        <v>30</v>
      </c>
      <c r="J5" s="16">
        <f>$B5*I5</f>
        <v>135000</v>
      </c>
      <c r="K5" s="16">
        <f t="shared" si="0"/>
        <v>30</v>
      </c>
      <c r="L5" s="16">
        <f t="shared" si="0"/>
        <v>135000</v>
      </c>
      <c r="M5" s="22"/>
    </row>
    <row r="6" spans="1:13" ht="12.75">
      <c r="A6" s="4" t="s">
        <v>34</v>
      </c>
      <c r="B6" s="2"/>
      <c r="C6" s="16"/>
      <c r="D6" s="16">
        <f aca="true" t="shared" si="1" ref="D6:J6">SUM(D4:D5)</f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31</v>
      </c>
      <c r="J6" s="16">
        <f t="shared" si="1"/>
        <v>315000</v>
      </c>
      <c r="K6" s="16">
        <f t="shared" si="0"/>
        <v>31</v>
      </c>
      <c r="L6" s="16">
        <f t="shared" si="0"/>
        <v>315000</v>
      </c>
      <c r="M6" s="22">
        <f>SUM(L4:L5)</f>
        <v>315000</v>
      </c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31"/>
    </row>
    <row r="8" spans="1:13" ht="12.75">
      <c r="A8" s="11" t="s">
        <v>46</v>
      </c>
      <c r="B8" s="2"/>
      <c r="C8" s="16"/>
      <c r="D8" s="16"/>
      <c r="E8" s="16"/>
      <c r="F8" s="16"/>
      <c r="G8" s="16"/>
      <c r="H8" s="16"/>
      <c r="I8" s="16"/>
      <c r="J8" s="16"/>
      <c r="K8" s="16"/>
      <c r="L8" s="16"/>
      <c r="M8" s="22"/>
    </row>
    <row r="9" spans="1:13" ht="12.75">
      <c r="A9" s="4" t="s">
        <v>19</v>
      </c>
      <c r="B9" s="2">
        <v>200000</v>
      </c>
      <c r="C9" s="16"/>
      <c r="D9" s="16">
        <f aca="true" t="shared" si="2" ref="D9:D14">$B9*C9</f>
        <v>0</v>
      </c>
      <c r="E9" s="16"/>
      <c r="F9" s="16">
        <f aca="true" t="shared" si="3" ref="F9:F14">$B9*E9</f>
        <v>0</v>
      </c>
      <c r="G9" s="16"/>
      <c r="H9" s="16">
        <f aca="true" t="shared" si="4" ref="H9:H14">$B9*G9</f>
        <v>0</v>
      </c>
      <c r="I9" s="16">
        <v>1</v>
      </c>
      <c r="J9" s="16">
        <f aca="true" t="shared" si="5" ref="J9:J14">$B9*I9</f>
        <v>200000</v>
      </c>
      <c r="K9" s="16">
        <f aca="true" t="shared" si="6" ref="K9:L14">C9+E9+G9+I9</f>
        <v>1</v>
      </c>
      <c r="L9" s="16">
        <f t="shared" si="6"/>
        <v>200000</v>
      </c>
      <c r="M9" s="22"/>
    </row>
    <row r="10" spans="1:13" ht="12.75">
      <c r="A10" s="4" t="s">
        <v>20</v>
      </c>
      <c r="B10" s="2">
        <v>50000</v>
      </c>
      <c r="C10" s="16"/>
      <c r="D10" s="16">
        <f t="shared" si="2"/>
        <v>0</v>
      </c>
      <c r="E10" s="16"/>
      <c r="F10" s="16">
        <f t="shared" si="3"/>
        <v>0</v>
      </c>
      <c r="G10" s="16"/>
      <c r="H10" s="16">
        <f t="shared" si="4"/>
        <v>0</v>
      </c>
      <c r="I10" s="16">
        <v>1</v>
      </c>
      <c r="J10" s="16">
        <f t="shared" si="5"/>
        <v>50000</v>
      </c>
      <c r="K10" s="16">
        <f t="shared" si="6"/>
        <v>1</v>
      </c>
      <c r="L10" s="16">
        <f t="shared" si="6"/>
        <v>50000</v>
      </c>
      <c r="M10" s="22"/>
    </row>
    <row r="11" spans="1:13" ht="12.75">
      <c r="A11" s="4" t="s">
        <v>21</v>
      </c>
      <c r="B11" s="2">
        <v>50000</v>
      </c>
      <c r="C11" s="16"/>
      <c r="D11" s="16">
        <f t="shared" si="2"/>
        <v>0</v>
      </c>
      <c r="E11" s="16"/>
      <c r="F11" s="16">
        <f t="shared" si="3"/>
        <v>0</v>
      </c>
      <c r="G11" s="16"/>
      <c r="H11" s="16">
        <f t="shared" si="4"/>
        <v>0</v>
      </c>
      <c r="I11" s="16">
        <v>1</v>
      </c>
      <c r="J11" s="16">
        <f t="shared" si="5"/>
        <v>50000</v>
      </c>
      <c r="K11" s="16">
        <f t="shared" si="6"/>
        <v>1</v>
      </c>
      <c r="L11" s="16">
        <f t="shared" si="6"/>
        <v>50000</v>
      </c>
      <c r="M11" s="22"/>
    </row>
    <row r="12" spans="1:13" ht="12.75">
      <c r="A12" s="4" t="s">
        <v>22</v>
      </c>
      <c r="B12" s="2">
        <v>50000</v>
      </c>
      <c r="C12" s="16"/>
      <c r="D12" s="16">
        <f t="shared" si="2"/>
        <v>0</v>
      </c>
      <c r="E12" s="16"/>
      <c r="F12" s="16">
        <f t="shared" si="3"/>
        <v>0</v>
      </c>
      <c r="G12" s="16"/>
      <c r="H12" s="16">
        <f t="shared" si="4"/>
        <v>0</v>
      </c>
      <c r="I12" s="16">
        <v>0</v>
      </c>
      <c r="J12" s="16">
        <f t="shared" si="5"/>
        <v>0</v>
      </c>
      <c r="K12" s="16">
        <f t="shared" si="6"/>
        <v>0</v>
      </c>
      <c r="L12" s="16">
        <f t="shared" si="6"/>
        <v>0</v>
      </c>
      <c r="M12" s="22"/>
    </row>
    <row r="13" spans="1:13" ht="12.75">
      <c r="A13" s="4" t="s">
        <v>36</v>
      </c>
      <c r="B13" s="2">
        <v>25000</v>
      </c>
      <c r="C13" s="16"/>
      <c r="D13" s="16">
        <f t="shared" si="2"/>
        <v>0</v>
      </c>
      <c r="E13" s="16"/>
      <c r="F13" s="16">
        <f t="shared" si="3"/>
        <v>0</v>
      </c>
      <c r="G13" s="16"/>
      <c r="H13" s="16">
        <f t="shared" si="4"/>
        <v>0</v>
      </c>
      <c r="I13" s="16">
        <v>1</v>
      </c>
      <c r="J13" s="16">
        <f t="shared" si="5"/>
        <v>25000</v>
      </c>
      <c r="K13" s="16">
        <f t="shared" si="6"/>
        <v>1</v>
      </c>
      <c r="L13" s="16">
        <f t="shared" si="6"/>
        <v>25000</v>
      </c>
      <c r="M13" s="22"/>
    </row>
    <row r="14" spans="1:13" ht="12.75">
      <c r="A14" s="4" t="s">
        <v>23</v>
      </c>
      <c r="B14" s="2">
        <v>0.8</v>
      </c>
      <c r="C14" s="16">
        <v>75000</v>
      </c>
      <c r="D14" s="16">
        <f t="shared" si="2"/>
        <v>60000</v>
      </c>
      <c r="E14" s="16">
        <v>50000</v>
      </c>
      <c r="F14" s="16">
        <f t="shared" si="3"/>
        <v>40000</v>
      </c>
      <c r="G14" s="16">
        <v>75000</v>
      </c>
      <c r="H14" s="16">
        <f t="shared" si="4"/>
        <v>60000</v>
      </c>
      <c r="I14" s="16">
        <v>500</v>
      </c>
      <c r="J14" s="16">
        <f t="shared" si="5"/>
        <v>400</v>
      </c>
      <c r="K14" s="16">
        <f t="shared" si="6"/>
        <v>200500</v>
      </c>
      <c r="L14" s="16">
        <f t="shared" si="6"/>
        <v>160400</v>
      </c>
      <c r="M14" s="22"/>
    </row>
    <row r="15" spans="1:13" ht="12.75">
      <c r="A15" s="4" t="s">
        <v>34</v>
      </c>
      <c r="B15" s="2"/>
      <c r="C15" s="16"/>
      <c r="D15" s="16">
        <f>SUM(D9:D14)</f>
        <v>60000</v>
      </c>
      <c r="E15" s="16"/>
      <c r="F15" s="16">
        <f>SUM(F9:F14)</f>
        <v>40000</v>
      </c>
      <c r="G15" s="16"/>
      <c r="H15" s="16">
        <f>SUM(H9:H14)</f>
        <v>60000</v>
      </c>
      <c r="I15" s="16"/>
      <c r="J15" s="16">
        <f>SUM(J9:J14)</f>
        <v>325400</v>
      </c>
      <c r="K15" s="16"/>
      <c r="L15" s="16">
        <f>D15+F15+H15+J15</f>
        <v>485400</v>
      </c>
      <c r="M15" s="22">
        <f>SUM(L9:L14)</f>
        <v>485400</v>
      </c>
    </row>
    <row r="16" spans="1:13" ht="13.5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0" t="s">
        <v>45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1"/>
    </row>
    <row r="18" spans="1:13" ht="12.75">
      <c r="A18" s="4" t="s">
        <v>8</v>
      </c>
      <c r="B18" s="2">
        <v>7000</v>
      </c>
      <c r="C18" s="16">
        <v>113</v>
      </c>
      <c r="D18" s="16">
        <f aca="true" t="shared" si="7" ref="D18:D24">$B18*C18</f>
        <v>791000</v>
      </c>
      <c r="E18" s="16">
        <v>37</v>
      </c>
      <c r="F18" s="16">
        <f aca="true" t="shared" si="8" ref="F18:F24">$B18*E18</f>
        <v>259000</v>
      </c>
      <c r="G18" s="16">
        <v>119</v>
      </c>
      <c r="H18" s="16">
        <f aca="true" t="shared" si="9" ref="H18:H24">$B18*G18</f>
        <v>833000</v>
      </c>
      <c r="I18" s="16"/>
      <c r="J18" s="16">
        <f aca="true" t="shared" si="10" ref="J18:J24">$B18*I18</f>
        <v>0</v>
      </c>
      <c r="K18" s="16">
        <f aca="true" t="shared" si="11" ref="K18:L25">C18+E18+G18+I18</f>
        <v>269</v>
      </c>
      <c r="L18" s="16">
        <f t="shared" si="11"/>
        <v>1883000</v>
      </c>
      <c r="M18" s="22"/>
    </row>
    <row r="19" spans="1:13" ht="12.75">
      <c r="A19" s="4" t="s">
        <v>9</v>
      </c>
      <c r="B19" s="2">
        <v>9000</v>
      </c>
      <c r="C19" s="16">
        <v>17</v>
      </c>
      <c r="D19" s="16">
        <f t="shared" si="7"/>
        <v>153000</v>
      </c>
      <c r="E19" s="16">
        <v>6</v>
      </c>
      <c r="F19" s="16">
        <f t="shared" si="8"/>
        <v>54000</v>
      </c>
      <c r="G19" s="16">
        <v>23</v>
      </c>
      <c r="H19" s="16">
        <f t="shared" si="9"/>
        <v>207000</v>
      </c>
      <c r="I19" s="16"/>
      <c r="J19" s="16">
        <f t="shared" si="10"/>
        <v>0</v>
      </c>
      <c r="K19" s="16">
        <f t="shared" si="11"/>
        <v>46</v>
      </c>
      <c r="L19" s="16">
        <f t="shared" si="11"/>
        <v>414000</v>
      </c>
      <c r="M19" s="22"/>
    </row>
    <row r="20" spans="1:13" ht="12.75">
      <c r="A20" s="4" t="s">
        <v>12</v>
      </c>
      <c r="B20" s="2">
        <v>1000</v>
      </c>
      <c r="C20" s="16">
        <f>C19+C18</f>
        <v>130</v>
      </c>
      <c r="D20" s="16">
        <f t="shared" si="7"/>
        <v>130000</v>
      </c>
      <c r="E20" s="16">
        <f>E19+E18</f>
        <v>43</v>
      </c>
      <c r="F20" s="16">
        <f t="shared" si="8"/>
        <v>43000</v>
      </c>
      <c r="G20" s="16">
        <f>G19+G18</f>
        <v>142</v>
      </c>
      <c r="H20" s="16">
        <f t="shared" si="9"/>
        <v>142000</v>
      </c>
      <c r="I20" s="16"/>
      <c r="J20" s="16">
        <f t="shared" si="10"/>
        <v>0</v>
      </c>
      <c r="K20" s="16">
        <f t="shared" si="11"/>
        <v>315</v>
      </c>
      <c r="L20" s="16">
        <f t="shared" si="11"/>
        <v>315000</v>
      </c>
      <c r="M20" s="22"/>
    </row>
    <row r="21" spans="1:13" ht="12.75">
      <c r="A21" s="4" t="s">
        <v>10</v>
      </c>
      <c r="B21" s="2">
        <f>80*36</f>
        <v>2880</v>
      </c>
      <c r="C21" s="16">
        <v>17</v>
      </c>
      <c r="D21" s="16">
        <f t="shared" si="7"/>
        <v>48960</v>
      </c>
      <c r="E21" s="16">
        <v>6</v>
      </c>
      <c r="F21" s="16">
        <f t="shared" si="8"/>
        <v>17280</v>
      </c>
      <c r="G21" s="16">
        <v>23</v>
      </c>
      <c r="H21" s="16">
        <f t="shared" si="9"/>
        <v>66240</v>
      </c>
      <c r="I21" s="16"/>
      <c r="J21" s="16">
        <f t="shared" si="10"/>
        <v>0</v>
      </c>
      <c r="K21" s="16">
        <f t="shared" si="11"/>
        <v>46</v>
      </c>
      <c r="L21" s="16">
        <f t="shared" si="11"/>
        <v>132480</v>
      </c>
      <c r="M21" s="22"/>
    </row>
    <row r="22" spans="1:13" ht="12.75">
      <c r="A22" s="4" t="s">
        <v>11</v>
      </c>
      <c r="B22" s="2">
        <v>4000</v>
      </c>
      <c r="C22" s="16">
        <v>15</v>
      </c>
      <c r="D22" s="16">
        <f t="shared" si="7"/>
        <v>60000</v>
      </c>
      <c r="E22" s="16">
        <v>17</v>
      </c>
      <c r="F22" s="16">
        <f t="shared" si="8"/>
        <v>68000</v>
      </c>
      <c r="G22" s="16">
        <v>15</v>
      </c>
      <c r="H22" s="16">
        <f t="shared" si="9"/>
        <v>60000</v>
      </c>
      <c r="I22" s="16"/>
      <c r="J22" s="16">
        <f t="shared" si="10"/>
        <v>0</v>
      </c>
      <c r="K22" s="16">
        <f t="shared" si="11"/>
        <v>47</v>
      </c>
      <c r="L22" s="16">
        <f t="shared" si="11"/>
        <v>188000</v>
      </c>
      <c r="M22" s="22"/>
    </row>
    <row r="23" spans="1:13" ht="12.75">
      <c r="A23" s="4" t="s">
        <v>13</v>
      </c>
      <c r="B23" s="2">
        <v>500</v>
      </c>
      <c r="C23" s="16">
        <v>15</v>
      </c>
      <c r="D23" s="16">
        <f t="shared" si="7"/>
        <v>7500</v>
      </c>
      <c r="E23" s="16">
        <v>17</v>
      </c>
      <c r="F23" s="16">
        <f t="shared" si="8"/>
        <v>8500</v>
      </c>
      <c r="G23" s="16">
        <v>15</v>
      </c>
      <c r="H23" s="16">
        <f t="shared" si="9"/>
        <v>7500</v>
      </c>
      <c r="I23" s="16"/>
      <c r="J23" s="16">
        <f t="shared" si="10"/>
        <v>0</v>
      </c>
      <c r="K23" s="16">
        <f t="shared" si="11"/>
        <v>47</v>
      </c>
      <c r="L23" s="16">
        <f t="shared" si="11"/>
        <v>23500</v>
      </c>
      <c r="M23" s="22"/>
    </row>
    <row r="24" spans="1:13" ht="12.75">
      <c r="A24" s="4" t="s">
        <v>38</v>
      </c>
      <c r="B24" s="2">
        <v>50000</v>
      </c>
      <c r="C24" s="16"/>
      <c r="D24" s="16">
        <f t="shared" si="7"/>
        <v>0</v>
      </c>
      <c r="E24" s="16"/>
      <c r="F24" s="16">
        <f t="shared" si="8"/>
        <v>0</v>
      </c>
      <c r="G24" s="16"/>
      <c r="H24" s="16">
        <f t="shared" si="9"/>
        <v>0</v>
      </c>
      <c r="I24" s="16">
        <v>3</v>
      </c>
      <c r="J24" s="16">
        <f t="shared" si="10"/>
        <v>150000</v>
      </c>
      <c r="K24" s="16">
        <f t="shared" si="11"/>
        <v>3</v>
      </c>
      <c r="L24" s="16">
        <f t="shared" si="11"/>
        <v>150000</v>
      </c>
      <c r="M24" s="22"/>
    </row>
    <row r="25" spans="1:13" ht="12.75">
      <c r="A25" s="4" t="s">
        <v>34</v>
      </c>
      <c r="B25" s="2"/>
      <c r="C25" s="16">
        <f aca="true" t="shared" si="12" ref="C25:I25">SUM(C18:C24)</f>
        <v>307</v>
      </c>
      <c r="D25" s="16">
        <f t="shared" si="12"/>
        <v>1190460</v>
      </c>
      <c r="E25" s="16">
        <f t="shared" si="12"/>
        <v>126</v>
      </c>
      <c r="F25" s="16">
        <f t="shared" si="12"/>
        <v>449780</v>
      </c>
      <c r="G25" s="16">
        <f t="shared" si="12"/>
        <v>337</v>
      </c>
      <c r="H25" s="16">
        <f t="shared" si="12"/>
        <v>1315740</v>
      </c>
      <c r="I25" s="16">
        <f t="shared" si="12"/>
        <v>3</v>
      </c>
      <c r="J25" s="16">
        <f>SUM(J18:J24)</f>
        <v>150000</v>
      </c>
      <c r="K25" s="16">
        <f t="shared" si="11"/>
        <v>773</v>
      </c>
      <c r="L25" s="16">
        <f t="shared" si="11"/>
        <v>3105980</v>
      </c>
      <c r="M25" s="22">
        <f>SUM(L18:L24)</f>
        <v>3105980</v>
      </c>
    </row>
    <row r="26" spans="1:13" ht="12.75">
      <c r="A26" s="4"/>
      <c r="B26" s="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3"/>
    </row>
    <row r="27" spans="1:13" ht="12.75">
      <c r="A27" s="11" t="s">
        <v>44</v>
      </c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2"/>
    </row>
    <row r="28" ht="12.75">
      <c r="A28" s="32" t="s">
        <v>16</v>
      </c>
    </row>
    <row r="29" spans="1:13" ht="12.75">
      <c r="A29" s="33" t="s">
        <v>24</v>
      </c>
      <c r="B29" s="2">
        <v>25000</v>
      </c>
      <c r="C29" s="16"/>
      <c r="D29" s="16">
        <f aca="true" t="shared" si="13" ref="D29:D34">$B29*C29</f>
        <v>0</v>
      </c>
      <c r="E29" s="16"/>
      <c r="F29" s="16">
        <f aca="true" t="shared" si="14" ref="F29:F34">$B29*E29</f>
        <v>0</v>
      </c>
      <c r="G29" s="16"/>
      <c r="H29" s="16">
        <f aca="true" t="shared" si="15" ref="H29:H34">$B29*G29</f>
        <v>0</v>
      </c>
      <c r="I29" s="16">
        <v>1</v>
      </c>
      <c r="J29" s="16">
        <f aca="true" t="shared" si="16" ref="J29:J34">$B29*I29</f>
        <v>25000</v>
      </c>
      <c r="K29" s="16">
        <f aca="true" t="shared" si="17" ref="K29:L34">C29+E29+G29+I29</f>
        <v>1</v>
      </c>
      <c r="L29" s="16">
        <f t="shared" si="17"/>
        <v>25000</v>
      </c>
      <c r="M29" s="22"/>
    </row>
    <row r="30" spans="1:13" ht="12.75">
      <c r="A30" s="33" t="s">
        <v>25</v>
      </c>
      <c r="B30" s="2">
        <v>25000</v>
      </c>
      <c r="C30" s="16"/>
      <c r="D30" s="16">
        <f t="shared" si="13"/>
        <v>0</v>
      </c>
      <c r="E30" s="16"/>
      <c r="F30" s="16">
        <f t="shared" si="14"/>
        <v>0</v>
      </c>
      <c r="G30" s="16"/>
      <c r="H30" s="16">
        <f t="shared" si="15"/>
        <v>0</v>
      </c>
      <c r="I30" s="16">
        <v>1</v>
      </c>
      <c r="J30" s="16">
        <f t="shared" si="16"/>
        <v>25000</v>
      </c>
      <c r="K30" s="16">
        <f t="shared" si="17"/>
        <v>1</v>
      </c>
      <c r="L30" s="16">
        <f t="shared" si="17"/>
        <v>25000</v>
      </c>
      <c r="M30" s="22"/>
    </row>
    <row r="31" spans="1:13" ht="12.75">
      <c r="A31" s="33" t="s">
        <v>26</v>
      </c>
      <c r="B31" s="2">
        <v>1000</v>
      </c>
      <c r="C31" s="16"/>
      <c r="D31" s="16">
        <f t="shared" si="13"/>
        <v>0</v>
      </c>
      <c r="E31" s="16"/>
      <c r="F31" s="16">
        <f t="shared" si="14"/>
        <v>0</v>
      </c>
      <c r="G31" s="16"/>
      <c r="H31" s="16">
        <f t="shared" si="15"/>
        <v>0</v>
      </c>
      <c r="I31" s="16">
        <v>15</v>
      </c>
      <c r="J31" s="16">
        <f t="shared" si="16"/>
        <v>15000</v>
      </c>
      <c r="K31" s="16">
        <f t="shared" si="17"/>
        <v>15</v>
      </c>
      <c r="L31" s="16">
        <f t="shared" si="17"/>
        <v>15000</v>
      </c>
      <c r="M31" s="22"/>
    </row>
    <row r="32" spans="1:13" ht="12.75">
      <c r="A32" s="33" t="s">
        <v>27</v>
      </c>
      <c r="B32" s="2">
        <v>1000</v>
      </c>
      <c r="C32" s="16">
        <v>0</v>
      </c>
      <c r="D32" s="16">
        <f t="shared" si="13"/>
        <v>0</v>
      </c>
      <c r="E32" s="16">
        <v>0</v>
      </c>
      <c r="F32" s="16">
        <f t="shared" si="14"/>
        <v>0</v>
      </c>
      <c r="G32" s="16">
        <v>0</v>
      </c>
      <c r="H32" s="16">
        <f t="shared" si="15"/>
        <v>0</v>
      </c>
      <c r="I32" s="16"/>
      <c r="J32" s="16">
        <f t="shared" si="16"/>
        <v>0</v>
      </c>
      <c r="K32" s="16">
        <f t="shared" si="17"/>
        <v>0</v>
      </c>
      <c r="L32" s="16">
        <f t="shared" si="17"/>
        <v>0</v>
      </c>
      <c r="M32" s="22"/>
    </row>
    <row r="33" spans="1:13" ht="12.75">
      <c r="A33" s="33" t="s">
        <v>28</v>
      </c>
      <c r="B33" s="2">
        <v>10</v>
      </c>
      <c r="C33" s="16">
        <f>(C20+C22)*2</f>
        <v>290</v>
      </c>
      <c r="D33" s="16">
        <f t="shared" si="13"/>
        <v>2900</v>
      </c>
      <c r="E33" s="16">
        <f>(E20+E22)*2</f>
        <v>120</v>
      </c>
      <c r="F33" s="16">
        <f t="shared" si="14"/>
        <v>1200</v>
      </c>
      <c r="G33" s="16">
        <f>(G20+G22)*2</f>
        <v>314</v>
      </c>
      <c r="H33" s="16">
        <f t="shared" si="15"/>
        <v>3140</v>
      </c>
      <c r="I33" s="16"/>
      <c r="J33" s="16">
        <f t="shared" si="16"/>
        <v>0</v>
      </c>
      <c r="K33" s="16">
        <f t="shared" si="17"/>
        <v>724</v>
      </c>
      <c r="L33" s="16">
        <f t="shared" si="17"/>
        <v>7240</v>
      </c>
      <c r="M33" s="22"/>
    </row>
    <row r="34" spans="1:13" ht="12.75">
      <c r="A34" s="33" t="s">
        <v>29</v>
      </c>
      <c r="B34" s="2">
        <v>2</v>
      </c>
      <c r="C34" s="16">
        <f>C33</f>
        <v>290</v>
      </c>
      <c r="D34" s="16">
        <f t="shared" si="13"/>
        <v>580</v>
      </c>
      <c r="E34" s="16">
        <f>E33</f>
        <v>120</v>
      </c>
      <c r="F34" s="16">
        <f t="shared" si="14"/>
        <v>240</v>
      </c>
      <c r="G34" s="16">
        <f>G33</f>
        <v>314</v>
      </c>
      <c r="H34" s="16">
        <f t="shared" si="15"/>
        <v>628</v>
      </c>
      <c r="I34" s="16"/>
      <c r="J34" s="16">
        <f t="shared" si="16"/>
        <v>0</v>
      </c>
      <c r="K34" s="16">
        <f t="shared" si="17"/>
        <v>724</v>
      </c>
      <c r="L34" s="16">
        <f t="shared" si="17"/>
        <v>1448</v>
      </c>
      <c r="M34" s="22"/>
    </row>
    <row r="35" spans="1:13" ht="12.75">
      <c r="A35" s="32" t="s">
        <v>43</v>
      </c>
      <c r="B35" s="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2"/>
    </row>
    <row r="36" spans="1:13" ht="12.75">
      <c r="A36" s="33" t="s">
        <v>41</v>
      </c>
      <c r="B36" s="2">
        <f>3*60000</f>
        <v>180000</v>
      </c>
      <c r="C36" s="16"/>
      <c r="D36" s="16">
        <v>0</v>
      </c>
      <c r="E36" s="16"/>
      <c r="F36" s="16">
        <f>$B36*E36</f>
        <v>0</v>
      </c>
      <c r="G36" s="16"/>
      <c r="H36" s="16">
        <f>$B36*G36</f>
        <v>0</v>
      </c>
      <c r="I36" s="16">
        <v>1</v>
      </c>
      <c r="J36" s="16">
        <f>$B36*I36</f>
        <v>180000</v>
      </c>
      <c r="K36" s="16">
        <f>C36+E36+G36+I36</f>
        <v>1</v>
      </c>
      <c r="L36" s="16">
        <f>D36+F36+H36+J36</f>
        <v>180000</v>
      </c>
      <c r="M36" s="22"/>
    </row>
    <row r="37" spans="1:13" ht="12.75">
      <c r="A37" s="33" t="s">
        <v>42</v>
      </c>
      <c r="B37" s="2">
        <f>3*60000</f>
        <v>180000</v>
      </c>
      <c r="C37" s="16"/>
      <c r="D37" s="16">
        <f>$B37*C37</f>
        <v>0</v>
      </c>
      <c r="E37" s="16"/>
      <c r="F37" s="16">
        <f>$B37*E37</f>
        <v>0</v>
      </c>
      <c r="G37" s="16"/>
      <c r="H37" s="16">
        <f>$B37*G37</f>
        <v>0</v>
      </c>
      <c r="I37" s="16">
        <v>1</v>
      </c>
      <c r="J37" s="16">
        <f>$B37*I37</f>
        <v>180000</v>
      </c>
      <c r="K37" s="16">
        <f>C37+E37+G37+I37</f>
        <v>1</v>
      </c>
      <c r="L37" s="16">
        <f>D37+F37+H37+J37</f>
        <v>180000</v>
      </c>
      <c r="M37" s="22"/>
    </row>
    <row r="38" spans="1:13" ht="12.75">
      <c r="A38" s="4" t="s">
        <v>34</v>
      </c>
      <c r="B38" s="2"/>
      <c r="C38" s="16"/>
      <c r="D38" s="16">
        <f>SUM(D29:D37)</f>
        <v>3480</v>
      </c>
      <c r="E38" s="16"/>
      <c r="F38" s="16">
        <f>SUM(F29:F37)</f>
        <v>1440</v>
      </c>
      <c r="G38" s="16"/>
      <c r="H38" s="16">
        <f>SUM(H29:H37)</f>
        <v>3768</v>
      </c>
      <c r="I38" s="16"/>
      <c r="J38" s="16">
        <f>SUM(J29:J37)</f>
        <v>425000</v>
      </c>
      <c r="K38" s="16"/>
      <c r="L38" s="16">
        <f>D38+F38+H38+J38</f>
        <v>433688</v>
      </c>
      <c r="M38" s="22">
        <f>SUM(L29:L37)</f>
        <v>433688</v>
      </c>
    </row>
    <row r="39" spans="1:13" ht="12.75">
      <c r="A39" s="8"/>
      <c r="B39" s="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5"/>
    </row>
    <row r="40" spans="1:13" ht="12.75">
      <c r="A40" s="11" t="s">
        <v>48</v>
      </c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2"/>
    </row>
    <row r="41" spans="1:13" ht="12.75">
      <c r="A41" s="4" t="s">
        <v>15</v>
      </c>
      <c r="B41" s="2">
        <v>125000</v>
      </c>
      <c r="C41" s="16">
        <v>4</v>
      </c>
      <c r="D41" s="16">
        <f>$B41*C41</f>
        <v>500000</v>
      </c>
      <c r="E41" s="16">
        <v>4</v>
      </c>
      <c r="F41" s="16">
        <f>$B41*E41</f>
        <v>500000</v>
      </c>
      <c r="G41" s="16">
        <v>5</v>
      </c>
      <c r="H41" s="16">
        <f>$B41*G41</f>
        <v>625000</v>
      </c>
      <c r="I41" s="16"/>
      <c r="J41" s="16">
        <f>$B41*I41</f>
        <v>0</v>
      </c>
      <c r="K41" s="16">
        <f aca="true" t="shared" si="18" ref="K41:L46">C41+E41+G41+I41</f>
        <v>13</v>
      </c>
      <c r="L41" s="16">
        <f t="shared" si="18"/>
        <v>1625000</v>
      </c>
      <c r="M41" s="22"/>
    </row>
    <row r="42" spans="1:13" ht="12.75">
      <c r="A42" s="4" t="s">
        <v>30</v>
      </c>
      <c r="B42" s="2">
        <v>4000</v>
      </c>
      <c r="C42" s="16">
        <v>15</v>
      </c>
      <c r="D42" s="16">
        <f>$B42*C42</f>
        <v>60000</v>
      </c>
      <c r="E42" s="16">
        <v>17</v>
      </c>
      <c r="F42" s="16">
        <f>$B42*E42</f>
        <v>68000</v>
      </c>
      <c r="G42" s="16">
        <v>15</v>
      </c>
      <c r="H42" s="16">
        <f>$B42*G42</f>
        <v>60000</v>
      </c>
      <c r="I42" s="16"/>
      <c r="J42" s="16">
        <f>$B42*I42</f>
        <v>0</v>
      </c>
      <c r="K42" s="16">
        <f t="shared" si="18"/>
        <v>47</v>
      </c>
      <c r="L42" s="16">
        <f t="shared" si="18"/>
        <v>188000</v>
      </c>
      <c r="M42" s="22"/>
    </row>
    <row r="43" spans="1:13" ht="12.75">
      <c r="A43" s="4" t="s">
        <v>31</v>
      </c>
      <c r="B43" s="2">
        <v>20000</v>
      </c>
      <c r="C43" s="16">
        <v>4</v>
      </c>
      <c r="D43" s="16">
        <f>$B43*C43</f>
        <v>80000</v>
      </c>
      <c r="E43" s="16">
        <v>4</v>
      </c>
      <c r="F43" s="16">
        <f>$B43*E43</f>
        <v>80000</v>
      </c>
      <c r="G43" s="16">
        <v>5</v>
      </c>
      <c r="H43" s="16">
        <f>$B43*G43</f>
        <v>100000</v>
      </c>
      <c r="I43" s="16"/>
      <c r="J43" s="16">
        <f>$B43*I43</f>
        <v>0</v>
      </c>
      <c r="K43" s="16">
        <f t="shared" si="18"/>
        <v>13</v>
      </c>
      <c r="L43" s="16">
        <f t="shared" si="18"/>
        <v>260000</v>
      </c>
      <c r="M43" s="22"/>
    </row>
    <row r="44" spans="1:13" ht="12.75">
      <c r="A44" s="4" t="s">
        <v>32</v>
      </c>
      <c r="B44" s="2">
        <f>2*55000</f>
        <v>110000</v>
      </c>
      <c r="C44" s="16"/>
      <c r="D44" s="16">
        <f>$B44*C44</f>
        <v>0</v>
      </c>
      <c r="E44" s="16"/>
      <c r="F44" s="16">
        <f>$B44*E44</f>
        <v>0</v>
      </c>
      <c r="G44" s="16"/>
      <c r="H44" s="16">
        <f>$B44*G44</f>
        <v>0</v>
      </c>
      <c r="I44" s="16">
        <v>1</v>
      </c>
      <c r="J44" s="16">
        <f>$B44*I44</f>
        <v>110000</v>
      </c>
      <c r="K44" s="16">
        <f t="shared" si="18"/>
        <v>1</v>
      </c>
      <c r="L44" s="16">
        <f t="shared" si="18"/>
        <v>110000</v>
      </c>
      <c r="M44" s="22"/>
    </row>
    <row r="45" spans="1:13" ht="12.75">
      <c r="A45" s="4" t="s">
        <v>33</v>
      </c>
      <c r="B45" s="2">
        <f>2*65000</f>
        <v>130000</v>
      </c>
      <c r="C45" s="16"/>
      <c r="D45" s="16">
        <f>$B45*C45</f>
        <v>0</v>
      </c>
      <c r="E45" s="16"/>
      <c r="F45" s="16">
        <f>$B45*E45</f>
        <v>0</v>
      </c>
      <c r="G45" s="16"/>
      <c r="H45" s="16">
        <f>$B45*G45</f>
        <v>0</v>
      </c>
      <c r="I45" s="16">
        <v>1</v>
      </c>
      <c r="J45" s="16">
        <f>$B45*I45</f>
        <v>130000</v>
      </c>
      <c r="K45" s="16">
        <f t="shared" si="18"/>
        <v>1</v>
      </c>
      <c r="L45" s="16">
        <f t="shared" si="18"/>
        <v>130000</v>
      </c>
      <c r="M45" s="22"/>
    </row>
    <row r="46" spans="1:13" ht="12.75">
      <c r="A46" s="4" t="s">
        <v>34</v>
      </c>
      <c r="B46" s="2"/>
      <c r="C46" s="16"/>
      <c r="D46" s="16">
        <f>SUM(D41:D45)</f>
        <v>640000</v>
      </c>
      <c r="E46" s="16"/>
      <c r="F46" s="16">
        <f>SUM(F41:F45)</f>
        <v>648000</v>
      </c>
      <c r="G46" s="16"/>
      <c r="H46" s="16">
        <f>SUM(H41:H45)</f>
        <v>785000</v>
      </c>
      <c r="I46" s="16"/>
      <c r="J46" s="16">
        <f>SUM(J41:J45)</f>
        <v>240000</v>
      </c>
      <c r="K46" s="16">
        <f t="shared" si="18"/>
        <v>0</v>
      </c>
      <c r="L46" s="16">
        <f t="shared" si="18"/>
        <v>2313000</v>
      </c>
      <c r="M46" s="22">
        <f>SUM(L41:L45)</f>
        <v>2313000</v>
      </c>
    </row>
    <row r="47" spans="1:13" ht="12.75">
      <c r="A47" s="4"/>
      <c r="B47" s="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3"/>
    </row>
    <row r="48" spans="1:13" ht="13.5" thickBot="1">
      <c r="A48" s="14" t="s">
        <v>7</v>
      </c>
      <c r="B48" s="20"/>
      <c r="C48" s="20"/>
      <c r="D48" s="20">
        <f>D46+D38+D25+D15+D6</f>
        <v>1893940</v>
      </c>
      <c r="E48" s="20"/>
      <c r="F48" s="20">
        <f>F46+F38+F25+F15+F6</f>
        <v>1139220</v>
      </c>
      <c r="G48" s="20"/>
      <c r="H48" s="20">
        <f>H46+H38+H25+H15+H6</f>
        <v>2164508</v>
      </c>
      <c r="I48" s="20"/>
      <c r="J48" s="20">
        <f>J46+J38+J25+J15+J6</f>
        <v>1455400</v>
      </c>
      <c r="K48" s="20"/>
      <c r="L48" s="20">
        <f>D48+F48+H48+J48</f>
        <v>6653068</v>
      </c>
      <c r="M48" s="34">
        <f>SUM(M3:M46)</f>
        <v>6653068</v>
      </c>
    </row>
    <row r="49" ht="12.75">
      <c r="M49" s="28"/>
    </row>
  </sheetData>
  <mergeCells count="8">
    <mergeCell ref="A1:A2"/>
    <mergeCell ref="B1:B2"/>
    <mergeCell ref="C1:D1"/>
    <mergeCell ref="E1:F1"/>
    <mergeCell ref="G1:H1"/>
    <mergeCell ref="I1:J1"/>
    <mergeCell ref="K1:L1"/>
    <mergeCell ref="M1:M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Nancy Rea</cp:lastModifiedBy>
  <cp:lastPrinted>2004-10-04T17:24:40Z</cp:lastPrinted>
  <dcterms:created xsi:type="dcterms:W3CDTF">2004-05-12T01:53:13Z</dcterms:created>
  <dcterms:modified xsi:type="dcterms:W3CDTF">2004-10-04T17:25:11Z</dcterms:modified>
  <cp:category/>
  <cp:version/>
  <cp:contentType/>
  <cp:contentStatus/>
</cp:coreProperties>
</file>